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Marcus\Documents\Podcast\ESC2021\"/>
    </mc:Choice>
  </mc:AlternateContent>
  <xr:revisionPtr revIDLastSave="0" documentId="13_ncr:1_{ECACBB32-44ED-4E69-8575-47CA15A6C330}" xr6:coauthVersionLast="46" xr6:coauthVersionMax="46" xr10:uidLastSave="{00000000-0000-0000-0000-000000000000}"/>
  <bookViews>
    <workbookView xWindow="-120" yWindow="-120" windowWidth="29040" windowHeight="15840" xr2:uid="{D37022C6-2BB7-4B9D-9ED0-28805470A01E}"/>
  </bookViews>
  <sheets>
    <sheet name="Instruktioner" sheetId="3" r:id="rId1"/>
    <sheet name="Betyg" sheetId="1" r:id="rId2"/>
    <sheet name="Betygsanvändning" sheetId="2" r:id="rId3"/>
    <sheet name="Beräkningar för betyg" sheetId="5" r:id="rId4"/>
    <sheet name="Beräkningar för instruktioner"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5" l="1"/>
  <c r="I42" i="4"/>
  <c r="I43" i="4" s="1"/>
  <c r="B1" i="4"/>
  <c r="B9" i="4" s="1"/>
  <c r="C9" i="4" s="1"/>
  <c r="D1" i="4"/>
  <c r="D3" i="4" s="1"/>
  <c r="L3" i="5" l="1"/>
  <c r="L11" i="5"/>
  <c r="L19" i="5"/>
  <c r="L27" i="5"/>
  <c r="L35" i="5"/>
  <c r="L30" i="5"/>
  <c r="L7" i="5"/>
  <c r="L33" i="5"/>
  <c r="L4" i="5"/>
  <c r="L12" i="5"/>
  <c r="L20" i="5"/>
  <c r="L28" i="5"/>
  <c r="L36" i="5"/>
  <c r="L22" i="5"/>
  <c r="L15" i="5"/>
  <c r="L17" i="5"/>
  <c r="L18" i="5"/>
  <c r="L5" i="5"/>
  <c r="L13" i="5"/>
  <c r="L21" i="5"/>
  <c r="L29" i="5"/>
  <c r="L37" i="5"/>
  <c r="L14" i="5"/>
  <c r="L38" i="5"/>
  <c r="L31" i="5"/>
  <c r="L39" i="5"/>
  <c r="L10" i="5"/>
  <c r="L26" i="5"/>
  <c r="L6" i="5"/>
  <c r="L25" i="5"/>
  <c r="L23" i="5"/>
  <c r="L8" i="5"/>
  <c r="L16" i="5"/>
  <c r="L24" i="5"/>
  <c r="L32" i="5"/>
  <c r="L40" i="5"/>
  <c r="L9" i="5"/>
  <c r="L2" i="5"/>
  <c r="L34" i="5"/>
  <c r="F9" i="4"/>
  <c r="P42" i="4"/>
  <c r="P43" i="4" s="1"/>
  <c r="O42" i="4"/>
  <c r="O43" i="4" s="1"/>
  <c r="N42" i="4"/>
  <c r="N43" i="4" s="1"/>
  <c r="L42" i="4"/>
  <c r="L43" i="4" s="1"/>
  <c r="M42" i="4"/>
  <c r="M43" i="4" s="1"/>
  <c r="H42" i="4"/>
  <c r="H43" i="4" s="1"/>
  <c r="K42" i="4"/>
  <c r="K43" i="4" s="1"/>
  <c r="R42" i="4"/>
  <c r="R43" i="4" s="1"/>
  <c r="J42" i="4"/>
  <c r="J43" i="4" s="1"/>
  <c r="Q42" i="4"/>
  <c r="Q43" i="4" s="1"/>
  <c r="D20" i="4"/>
  <c r="D34" i="4"/>
  <c r="D26" i="4"/>
  <c r="D18" i="4"/>
  <c r="D10" i="4"/>
  <c r="D29" i="4"/>
  <c r="D13" i="4"/>
  <c r="D28" i="4"/>
  <c r="D33" i="4"/>
  <c r="D25" i="4"/>
  <c r="D17" i="4"/>
  <c r="D9" i="4"/>
  <c r="D16" i="4"/>
  <c r="D38" i="4"/>
  <c r="D14" i="4"/>
  <c r="D40" i="4"/>
  <c r="D32" i="4"/>
  <c r="D24" i="4"/>
  <c r="D8" i="4"/>
  <c r="D39" i="4"/>
  <c r="D31" i="4"/>
  <c r="D23" i="4"/>
  <c r="D15" i="4"/>
  <c r="D7" i="4"/>
  <c r="D30" i="4"/>
  <c r="D6" i="4"/>
  <c r="D5" i="4"/>
  <c r="D4" i="4"/>
  <c r="D22" i="4"/>
  <c r="D37" i="4"/>
  <c r="D21" i="4"/>
  <c r="D36" i="4"/>
  <c r="D12" i="4"/>
  <c r="D2" i="4"/>
  <c r="D35" i="4"/>
  <c r="D27" i="4"/>
  <c r="D19" i="4"/>
  <c r="D11" i="4"/>
  <c r="B39" i="4"/>
  <c r="C39" i="4" s="1"/>
  <c r="B18" i="4"/>
  <c r="C18" i="4" s="1"/>
  <c r="B24" i="4"/>
  <c r="C24" i="4" s="1"/>
  <c r="B23" i="4"/>
  <c r="B38" i="4"/>
  <c r="C38" i="4" s="1"/>
  <c r="B34" i="4"/>
  <c r="B16" i="4"/>
  <c r="C16" i="4" s="1"/>
  <c r="B15" i="4"/>
  <c r="C15" i="4" s="1"/>
  <c r="B40" i="4"/>
  <c r="C40" i="4" s="1"/>
  <c r="B32" i="4"/>
  <c r="C32" i="4" s="1"/>
  <c r="B31" i="4"/>
  <c r="C31" i="4" s="1"/>
  <c r="B14" i="4"/>
  <c r="B30" i="4"/>
  <c r="C30" i="4" s="1"/>
  <c r="B10" i="4"/>
  <c r="C10" i="4" s="1"/>
  <c r="B26" i="4"/>
  <c r="C26" i="4" s="1"/>
  <c r="B8" i="4"/>
  <c r="C8" i="4" s="1"/>
  <c r="B7" i="4"/>
  <c r="E9" i="4"/>
  <c r="B22" i="4"/>
  <c r="B6" i="4"/>
  <c r="B37" i="4"/>
  <c r="B29" i="4"/>
  <c r="B21" i="4"/>
  <c r="B13" i="4"/>
  <c r="B5" i="4"/>
  <c r="B36" i="4"/>
  <c r="C36" i="4" s="1"/>
  <c r="B28" i="4"/>
  <c r="C28" i="4" s="1"/>
  <c r="B20" i="4"/>
  <c r="C20" i="4" s="1"/>
  <c r="B12" i="4"/>
  <c r="C12" i="4" s="1"/>
  <c r="B4" i="4"/>
  <c r="C4" i="4" s="1"/>
  <c r="B2" i="4"/>
  <c r="C2" i="4" s="1"/>
  <c r="B35" i="4"/>
  <c r="B27" i="4"/>
  <c r="B19" i="4"/>
  <c r="B11" i="4"/>
  <c r="B3" i="4"/>
  <c r="B33" i="4"/>
  <c r="B25" i="4"/>
  <c r="B17" i="4"/>
  <c r="C34" i="4" l="1"/>
  <c r="F34" i="4" s="1"/>
  <c r="C3" i="4"/>
  <c r="F3" i="4" s="1"/>
  <c r="C6" i="4"/>
  <c r="F6" i="4" s="1"/>
  <c r="C27" i="4"/>
  <c r="F27" i="4" s="1"/>
  <c r="C5" i="4"/>
  <c r="F5" i="4" s="1"/>
  <c r="C7" i="4"/>
  <c r="F7" i="4" s="1"/>
  <c r="C14" i="4"/>
  <c r="F14" i="4" s="1"/>
  <c r="C17" i="4"/>
  <c r="F17" i="4" s="1"/>
  <c r="C35" i="4"/>
  <c r="F35" i="4" s="1"/>
  <c r="C13" i="4"/>
  <c r="E13" i="4" s="1"/>
  <c r="C11" i="4"/>
  <c r="E11" i="4" s="1"/>
  <c r="C23" i="4"/>
  <c r="F23" i="4" s="1"/>
  <c r="C19" i="4"/>
  <c r="F19" i="4" s="1"/>
  <c r="C25" i="4"/>
  <c r="E25" i="4" s="1"/>
  <c r="C21" i="4"/>
  <c r="F21" i="4" s="1"/>
  <c r="C22" i="4"/>
  <c r="F22" i="4" s="1"/>
  <c r="C33" i="4"/>
  <c r="F33" i="4" s="1"/>
  <c r="C29" i="4"/>
  <c r="E29" i="4" s="1"/>
  <c r="C37" i="4"/>
  <c r="F37" i="4" s="1"/>
  <c r="N9" i="4"/>
  <c r="O9" i="4"/>
  <c r="H9" i="4"/>
  <c r="P9" i="4"/>
  <c r="M9" i="4"/>
  <c r="I9" i="4"/>
  <c r="Q9" i="4"/>
  <c r="J9" i="4"/>
  <c r="R9" i="4"/>
  <c r="K9" i="4"/>
  <c r="L9" i="4"/>
  <c r="E16" i="4"/>
  <c r="F16" i="4"/>
  <c r="E26" i="4"/>
  <c r="F26" i="4"/>
  <c r="E15" i="4"/>
  <c r="F15" i="4"/>
  <c r="E12" i="4"/>
  <c r="F12" i="4"/>
  <c r="E10" i="4"/>
  <c r="F10" i="4"/>
  <c r="E20" i="4"/>
  <c r="F20" i="4"/>
  <c r="E30" i="4"/>
  <c r="F30" i="4"/>
  <c r="E38" i="4"/>
  <c r="F38" i="4"/>
  <c r="E4" i="4"/>
  <c r="F4" i="4"/>
  <c r="E28" i="4"/>
  <c r="F28" i="4"/>
  <c r="E36" i="4"/>
  <c r="F36" i="4"/>
  <c r="E31" i="4"/>
  <c r="F31" i="4"/>
  <c r="E24" i="4"/>
  <c r="F24" i="4"/>
  <c r="E32" i="4"/>
  <c r="F32" i="4"/>
  <c r="E18" i="4"/>
  <c r="F18" i="4"/>
  <c r="E8" i="4"/>
  <c r="F8" i="4"/>
  <c r="E40" i="4"/>
  <c r="F40" i="4"/>
  <c r="E39" i="4"/>
  <c r="F39" i="4"/>
  <c r="E2" i="4"/>
  <c r="F2" i="4"/>
  <c r="G9" i="4"/>
  <c r="E6" i="4" l="1"/>
  <c r="R6" i="4" s="1"/>
  <c r="E34" i="4"/>
  <c r="N34" i="4" s="1"/>
  <c r="E35" i="4"/>
  <c r="H35" i="4" s="1"/>
  <c r="E17" i="4"/>
  <c r="H17" i="4" s="1"/>
  <c r="E27" i="4"/>
  <c r="L27" i="4" s="1"/>
  <c r="E23" i="4"/>
  <c r="M23" i="4" s="1"/>
  <c r="E37" i="4"/>
  <c r="M37" i="4" s="1"/>
  <c r="E33" i="4"/>
  <c r="P33" i="4" s="1"/>
  <c r="E22" i="4"/>
  <c r="I22" i="4" s="1"/>
  <c r="E21" i="4"/>
  <c r="R21" i="4" s="1"/>
  <c r="E14" i="4"/>
  <c r="O14" i="4" s="1"/>
  <c r="E19" i="4"/>
  <c r="K19" i="4" s="1"/>
  <c r="F11" i="4"/>
  <c r="G11" i="4" s="1"/>
  <c r="E5" i="4"/>
  <c r="K5" i="4" s="1"/>
  <c r="E3" i="4"/>
  <c r="P3" i="4" s="1"/>
  <c r="E7" i="4"/>
  <c r="P7" i="4" s="1"/>
  <c r="F29" i="4"/>
  <c r="G29" i="4" s="1"/>
  <c r="F25" i="4"/>
  <c r="G25" i="4" s="1"/>
  <c r="F13" i="4"/>
  <c r="G13" i="4" s="1"/>
  <c r="O30" i="4"/>
  <c r="I30" i="4"/>
  <c r="Q30" i="4"/>
  <c r="J30" i="4"/>
  <c r="R30" i="4"/>
  <c r="P30" i="4"/>
  <c r="K30" i="4"/>
  <c r="L30" i="4"/>
  <c r="N30" i="4"/>
  <c r="M30" i="4"/>
  <c r="H30" i="4"/>
  <c r="L15" i="4"/>
  <c r="M15" i="4"/>
  <c r="N15" i="4"/>
  <c r="K15" i="4"/>
  <c r="O15" i="4"/>
  <c r="H15" i="4"/>
  <c r="P15" i="4"/>
  <c r="I15" i="4"/>
  <c r="Q15" i="4"/>
  <c r="J15" i="4"/>
  <c r="R15" i="4"/>
  <c r="J29" i="4"/>
  <c r="R29" i="4"/>
  <c r="L29" i="4"/>
  <c r="I29" i="4"/>
  <c r="K29" i="4"/>
  <c r="M29" i="4"/>
  <c r="Q29" i="4"/>
  <c r="N29" i="4"/>
  <c r="O29" i="4"/>
  <c r="H29" i="4"/>
  <c r="P29" i="4"/>
  <c r="I32" i="4"/>
  <c r="Q32" i="4"/>
  <c r="K32" i="4"/>
  <c r="H32" i="4"/>
  <c r="L32" i="4"/>
  <c r="J32" i="4"/>
  <c r="M32" i="4"/>
  <c r="R32" i="4"/>
  <c r="N32" i="4"/>
  <c r="O32" i="4"/>
  <c r="P32" i="4"/>
  <c r="M28" i="4"/>
  <c r="N28" i="4"/>
  <c r="O28" i="4"/>
  <c r="H28" i="4"/>
  <c r="P28" i="4"/>
  <c r="I28" i="4"/>
  <c r="Q28" i="4"/>
  <c r="J28" i="4"/>
  <c r="R28" i="4"/>
  <c r="K28" i="4"/>
  <c r="L28" i="4"/>
  <c r="M20" i="4"/>
  <c r="N20" i="4"/>
  <c r="O20" i="4"/>
  <c r="H20" i="4"/>
  <c r="P20" i="4"/>
  <c r="I20" i="4"/>
  <c r="Q20" i="4"/>
  <c r="J20" i="4"/>
  <c r="R20" i="4"/>
  <c r="K20" i="4"/>
  <c r="L20" i="4"/>
  <c r="K26" i="4"/>
  <c r="L26" i="4"/>
  <c r="M26" i="4"/>
  <c r="R26" i="4"/>
  <c r="N26" i="4"/>
  <c r="J26" i="4"/>
  <c r="O26" i="4"/>
  <c r="H26" i="4"/>
  <c r="P26" i="4"/>
  <c r="I26" i="4"/>
  <c r="Q26" i="4"/>
  <c r="K18" i="4"/>
  <c r="L18" i="4"/>
  <c r="M18" i="4"/>
  <c r="J18" i="4"/>
  <c r="N18" i="4"/>
  <c r="R18" i="4"/>
  <c r="O18" i="4"/>
  <c r="H18" i="4"/>
  <c r="P18" i="4"/>
  <c r="I18" i="4"/>
  <c r="Q18" i="4"/>
  <c r="H11" i="4"/>
  <c r="P11" i="4"/>
  <c r="I11" i="4"/>
  <c r="Q11" i="4"/>
  <c r="J11" i="4"/>
  <c r="R11" i="4"/>
  <c r="O11" i="4"/>
  <c r="K11" i="4"/>
  <c r="L11" i="4"/>
  <c r="M11" i="4"/>
  <c r="N11" i="4"/>
  <c r="L39" i="4"/>
  <c r="N39" i="4"/>
  <c r="O39" i="4"/>
  <c r="Q39" i="4"/>
  <c r="M39" i="4"/>
  <c r="H39" i="4"/>
  <c r="P39" i="4"/>
  <c r="I39" i="4"/>
  <c r="J39" i="4"/>
  <c r="R39" i="4"/>
  <c r="K39" i="4"/>
  <c r="I40" i="4"/>
  <c r="Q40" i="4"/>
  <c r="K40" i="4"/>
  <c r="N40" i="4"/>
  <c r="L40" i="4"/>
  <c r="H40" i="4"/>
  <c r="M40" i="4"/>
  <c r="J40" i="4"/>
  <c r="P40" i="4"/>
  <c r="O40" i="4"/>
  <c r="R40" i="4"/>
  <c r="I24" i="4"/>
  <c r="Q24" i="4"/>
  <c r="J24" i="4"/>
  <c r="R24" i="4"/>
  <c r="K24" i="4"/>
  <c r="P24" i="4"/>
  <c r="L24" i="4"/>
  <c r="M24" i="4"/>
  <c r="H24" i="4"/>
  <c r="N24" i="4"/>
  <c r="O24" i="4"/>
  <c r="M4" i="4"/>
  <c r="N4" i="4"/>
  <c r="O4" i="4"/>
  <c r="L4" i="4"/>
  <c r="H4" i="4"/>
  <c r="P4" i="4"/>
  <c r="I4" i="4"/>
  <c r="Q4" i="4"/>
  <c r="J4" i="4"/>
  <c r="R4" i="4"/>
  <c r="K4" i="4"/>
  <c r="K10" i="4"/>
  <c r="L10" i="4"/>
  <c r="M10" i="4"/>
  <c r="N10" i="4"/>
  <c r="O10" i="4"/>
  <c r="R10" i="4"/>
  <c r="H10" i="4"/>
  <c r="P10" i="4"/>
  <c r="I10" i="4"/>
  <c r="Q10" i="4"/>
  <c r="J10" i="4"/>
  <c r="I16" i="4"/>
  <c r="Q16" i="4"/>
  <c r="J16" i="4"/>
  <c r="R16" i="4"/>
  <c r="K16" i="4"/>
  <c r="L16" i="4"/>
  <c r="M16" i="4"/>
  <c r="P16" i="4"/>
  <c r="N16" i="4"/>
  <c r="O16" i="4"/>
  <c r="H16" i="4"/>
  <c r="M36" i="4"/>
  <c r="O36" i="4"/>
  <c r="H36" i="4"/>
  <c r="P36" i="4"/>
  <c r="I36" i="4"/>
  <c r="Q36" i="4"/>
  <c r="N36" i="4"/>
  <c r="J36" i="4"/>
  <c r="R36" i="4"/>
  <c r="K36" i="4"/>
  <c r="L36" i="4"/>
  <c r="I8" i="4"/>
  <c r="Q8" i="4"/>
  <c r="J8" i="4"/>
  <c r="R8" i="4"/>
  <c r="K8" i="4"/>
  <c r="H8" i="4"/>
  <c r="L8" i="4"/>
  <c r="M8" i="4"/>
  <c r="P8" i="4"/>
  <c r="N8" i="4"/>
  <c r="O8" i="4"/>
  <c r="L31" i="4"/>
  <c r="N31" i="4"/>
  <c r="O31" i="4"/>
  <c r="H31" i="4"/>
  <c r="P31" i="4"/>
  <c r="K31" i="4"/>
  <c r="M31" i="4"/>
  <c r="I31" i="4"/>
  <c r="Q31" i="4"/>
  <c r="J31" i="4"/>
  <c r="R31" i="4"/>
  <c r="O38" i="4"/>
  <c r="I38" i="4"/>
  <c r="Q38" i="4"/>
  <c r="N38" i="4"/>
  <c r="H38" i="4"/>
  <c r="J38" i="4"/>
  <c r="R38" i="4"/>
  <c r="K38" i="4"/>
  <c r="L38" i="4"/>
  <c r="M38" i="4"/>
  <c r="P38" i="4"/>
  <c r="M12" i="4"/>
  <c r="N12" i="4"/>
  <c r="O12" i="4"/>
  <c r="H12" i="4"/>
  <c r="P12" i="4"/>
  <c r="I12" i="4"/>
  <c r="Q12" i="4"/>
  <c r="J12" i="4"/>
  <c r="R12" i="4"/>
  <c r="K12" i="4"/>
  <c r="L12" i="4"/>
  <c r="N25" i="4"/>
  <c r="O25" i="4"/>
  <c r="H25" i="4"/>
  <c r="P25" i="4"/>
  <c r="I25" i="4"/>
  <c r="Q25" i="4"/>
  <c r="J25" i="4"/>
  <c r="R25" i="4"/>
  <c r="K25" i="4"/>
  <c r="L25" i="4"/>
  <c r="M25" i="4"/>
  <c r="J13" i="4"/>
  <c r="R13" i="4"/>
  <c r="K13" i="4"/>
  <c r="L13" i="4"/>
  <c r="M13" i="4"/>
  <c r="I13" i="4"/>
  <c r="N13" i="4"/>
  <c r="O13" i="4"/>
  <c r="Q13" i="4"/>
  <c r="H13" i="4"/>
  <c r="P13" i="4"/>
  <c r="H2" i="4"/>
  <c r="I2" i="4"/>
  <c r="Q2" i="4"/>
  <c r="J2" i="4"/>
  <c r="R2" i="4"/>
  <c r="L2" i="4"/>
  <c r="K2" i="4"/>
  <c r="M2" i="4"/>
  <c r="N2" i="4"/>
  <c r="P2" i="4"/>
  <c r="O2" i="4"/>
  <c r="G20" i="4"/>
  <c r="G26" i="4"/>
  <c r="G16" i="4"/>
  <c r="G39" i="4"/>
  <c r="G32" i="4"/>
  <c r="G4" i="4"/>
  <c r="G28" i="4"/>
  <c r="G2" i="4"/>
  <c r="G18" i="4"/>
  <c r="G36" i="4"/>
  <c r="G30" i="4"/>
  <c r="G15" i="4"/>
  <c r="G40" i="4"/>
  <c r="G24" i="4"/>
  <c r="G10" i="4"/>
  <c r="G8" i="4"/>
  <c r="G31" i="4"/>
  <c r="G12" i="4"/>
  <c r="G38" i="4"/>
  <c r="G6" i="4" l="1"/>
  <c r="G34" i="4"/>
  <c r="J34" i="4"/>
  <c r="R34" i="4"/>
  <c r="O17" i="4"/>
  <c r="O35" i="4"/>
  <c r="N35" i="4"/>
  <c r="Q34" i="4"/>
  <c r="I34" i="4"/>
  <c r="O34" i="4"/>
  <c r="L34" i="4"/>
  <c r="L35" i="4"/>
  <c r="Q35" i="4"/>
  <c r="R17" i="4"/>
  <c r="R35" i="4"/>
  <c r="G35" i="4"/>
  <c r="J35" i="4"/>
  <c r="I35" i="4"/>
  <c r="M35" i="4"/>
  <c r="G23" i="4"/>
  <c r="H34" i="4"/>
  <c r="K34" i="4"/>
  <c r="M34" i="4"/>
  <c r="K35" i="4"/>
  <c r="P35" i="4"/>
  <c r="I23" i="4"/>
  <c r="P34" i="4"/>
  <c r="L23" i="4"/>
  <c r="G17" i="4"/>
  <c r="K23" i="4"/>
  <c r="Q23" i="4"/>
  <c r="G27" i="4"/>
  <c r="J23" i="4"/>
  <c r="H23" i="4"/>
  <c r="L6" i="4"/>
  <c r="O23" i="4"/>
  <c r="Q6" i="4"/>
  <c r="N6" i="4"/>
  <c r="H6" i="4"/>
  <c r="J6" i="4"/>
  <c r="I6" i="4"/>
  <c r="O6" i="4"/>
  <c r="N27" i="4"/>
  <c r="M6" i="4"/>
  <c r="P6" i="4"/>
  <c r="K33" i="4"/>
  <c r="R33" i="4"/>
  <c r="K6" i="4"/>
  <c r="N33" i="4"/>
  <c r="J37" i="4"/>
  <c r="P23" i="4"/>
  <c r="R23" i="4"/>
  <c r="N17" i="4"/>
  <c r="K27" i="4"/>
  <c r="J27" i="4"/>
  <c r="L17" i="4"/>
  <c r="Q27" i="4"/>
  <c r="K17" i="4"/>
  <c r="I27" i="4"/>
  <c r="J17" i="4"/>
  <c r="Q17" i="4"/>
  <c r="N23" i="4"/>
  <c r="G37" i="4"/>
  <c r="M22" i="4"/>
  <c r="J21" i="4"/>
  <c r="G33" i="4"/>
  <c r="L33" i="4"/>
  <c r="H33" i="4"/>
  <c r="J33" i="4"/>
  <c r="Q33" i="4"/>
  <c r="I33" i="4"/>
  <c r="M33" i="4"/>
  <c r="O33" i="4"/>
  <c r="O37" i="4"/>
  <c r="I37" i="4"/>
  <c r="Q21" i="4"/>
  <c r="M21" i="4"/>
  <c r="O21" i="4"/>
  <c r="P37" i="4"/>
  <c r="L37" i="4"/>
  <c r="N21" i="4"/>
  <c r="H37" i="4"/>
  <c r="R37" i="4"/>
  <c r="I21" i="4"/>
  <c r="K37" i="4"/>
  <c r="L21" i="4"/>
  <c r="Q37" i="4"/>
  <c r="P21" i="4"/>
  <c r="K21" i="4"/>
  <c r="N37" i="4"/>
  <c r="G21" i="4"/>
  <c r="H21" i="4"/>
  <c r="L22" i="4"/>
  <c r="N22" i="4"/>
  <c r="P22" i="4"/>
  <c r="H22" i="4"/>
  <c r="I17" i="4"/>
  <c r="P17" i="4"/>
  <c r="M17" i="4"/>
  <c r="R27" i="4"/>
  <c r="G14" i="4"/>
  <c r="M27" i="4"/>
  <c r="P27" i="4"/>
  <c r="O27" i="4"/>
  <c r="H27" i="4"/>
  <c r="R19" i="4"/>
  <c r="J19" i="4"/>
  <c r="G19" i="4"/>
  <c r="K22" i="4"/>
  <c r="O22" i="4"/>
  <c r="Q19" i="4"/>
  <c r="R22" i="4"/>
  <c r="M19" i="4"/>
  <c r="P19" i="4"/>
  <c r="J22" i="4"/>
  <c r="N19" i="4"/>
  <c r="Q22" i="4"/>
  <c r="L19" i="4"/>
  <c r="I19" i="4"/>
  <c r="O19" i="4"/>
  <c r="H19" i="4"/>
  <c r="G22" i="4"/>
  <c r="M14" i="4"/>
  <c r="J14" i="4"/>
  <c r="R14" i="4"/>
  <c r="L14" i="4"/>
  <c r="K14" i="4"/>
  <c r="I14" i="4"/>
  <c r="P14" i="4"/>
  <c r="Q14" i="4"/>
  <c r="G5" i="4"/>
  <c r="H14" i="4"/>
  <c r="N14" i="4"/>
  <c r="Q5" i="4"/>
  <c r="R3" i="4"/>
  <c r="H3" i="4"/>
  <c r="R5" i="4"/>
  <c r="I5" i="4"/>
  <c r="J5" i="4"/>
  <c r="M3" i="4"/>
  <c r="G3" i="4"/>
  <c r="L3" i="4"/>
  <c r="K3" i="4"/>
  <c r="J3" i="4"/>
  <c r="Q3" i="4"/>
  <c r="O3" i="4"/>
  <c r="I3" i="4"/>
  <c r="N3" i="4"/>
  <c r="O5" i="4"/>
  <c r="M5" i="4"/>
  <c r="H7" i="4"/>
  <c r="O7" i="4"/>
  <c r="H5" i="4"/>
  <c r="K7" i="4"/>
  <c r="N7" i="4"/>
  <c r="R7" i="4"/>
  <c r="M7" i="4"/>
  <c r="J7" i="4"/>
  <c r="L7" i="4"/>
  <c r="G7" i="4"/>
  <c r="Q7" i="4"/>
  <c r="I7" i="4"/>
  <c r="N5" i="4"/>
  <c r="L5" i="4"/>
  <c r="P5" i="4"/>
  <c r="P41" i="4" l="1"/>
  <c r="R16" i="3" s="1"/>
  <c r="N41" i="4"/>
  <c r="N16" i="3" s="1"/>
  <c r="K41" i="4"/>
  <c r="H16" i="3" s="1"/>
  <c r="Q41" i="4"/>
  <c r="T16" i="3" s="1"/>
  <c r="R41" i="4"/>
  <c r="V16" i="3" s="1"/>
  <c r="H41" i="4"/>
  <c r="B16" i="3" s="1"/>
  <c r="J41" i="4"/>
  <c r="F16" i="3" s="1"/>
  <c r="I41" i="4"/>
  <c r="D16" i="3" s="1"/>
  <c r="M41" i="4"/>
  <c r="L16" i="3" s="1"/>
  <c r="O41" i="4"/>
  <c r="P16" i="3" s="1"/>
  <c r="L41" i="4"/>
  <c r="J16" i="3" s="1"/>
  <c r="J2" i="1"/>
  <c r="O2" i="1" s="1"/>
  <c r="J8" i="1"/>
  <c r="O8" i="1" s="1"/>
  <c r="J9" i="1"/>
  <c r="O9" i="1" s="1"/>
  <c r="J6" i="1"/>
  <c r="O6" i="1" s="1"/>
  <c r="J13" i="1"/>
  <c r="O13" i="1" s="1"/>
  <c r="J5" i="1"/>
  <c r="O5" i="1" s="1"/>
  <c r="J3" i="1"/>
  <c r="O3" i="1" s="1"/>
  <c r="J4" i="1"/>
  <c r="O4" i="1" s="1"/>
  <c r="J12" i="1"/>
  <c r="O12" i="1" s="1"/>
  <c r="J17" i="1"/>
  <c r="O17" i="1" s="1"/>
  <c r="J15" i="1"/>
  <c r="O15" i="1" s="1"/>
  <c r="J7" i="1"/>
  <c r="O7" i="1" s="1"/>
  <c r="J16" i="1"/>
  <c r="O16" i="1" s="1"/>
  <c r="J14" i="1"/>
  <c r="O14" i="1" s="1"/>
  <c r="J11" i="1"/>
  <c r="O11" i="1" s="1"/>
  <c r="J19" i="1"/>
  <c r="O19" i="1" s="1"/>
  <c r="J10" i="1"/>
  <c r="O10" i="1" s="1"/>
  <c r="J18" i="1"/>
  <c r="O18" i="1" s="1"/>
  <c r="J20" i="1"/>
  <c r="O20" i="1" s="1"/>
  <c r="J21" i="1"/>
  <c r="O21" i="1" s="1"/>
  <c r="J28" i="1"/>
  <c r="O28" i="1" s="1"/>
  <c r="J30" i="1"/>
  <c r="O30" i="1" s="1"/>
  <c r="J25" i="1"/>
  <c r="O25" i="1" s="1"/>
  <c r="J24" i="1"/>
  <c r="O24" i="1" s="1"/>
  <c r="J22" i="1"/>
  <c r="O22" i="1" s="1"/>
  <c r="J27" i="1"/>
  <c r="O27" i="1" s="1"/>
  <c r="J29" i="1"/>
  <c r="O29" i="1" s="1"/>
  <c r="J23" i="1"/>
  <c r="O23" i="1" s="1"/>
  <c r="J26" i="1"/>
  <c r="O26" i="1" s="1"/>
  <c r="J32" i="1"/>
  <c r="K32" i="1" s="1"/>
  <c r="J31" i="1"/>
  <c r="O31" i="1" s="1"/>
  <c r="J39" i="1"/>
  <c r="O39" i="1" s="1"/>
  <c r="J40" i="1"/>
  <c r="O40" i="1" s="1"/>
  <c r="J37" i="1"/>
  <c r="O37" i="1" s="1"/>
  <c r="J34" i="1"/>
  <c r="O34" i="1" s="1"/>
  <c r="J36" i="1"/>
  <c r="O36" i="1" s="1"/>
  <c r="J38" i="1"/>
  <c r="M38" i="1" s="1"/>
  <c r="J35" i="1"/>
  <c r="O35" i="1" s="1"/>
  <c r="J33" i="1"/>
  <c r="O33" i="1" s="1"/>
  <c r="G4" i="1"/>
  <c r="G32" i="1"/>
  <c r="G5" i="1"/>
  <c r="G7" i="1"/>
  <c r="G22" i="1"/>
  <c r="G9" i="1"/>
  <c r="G33" i="1"/>
  <c r="G30" i="1"/>
  <c r="G27" i="1"/>
  <c r="G38" i="1"/>
  <c r="G37" i="1"/>
  <c r="G21" i="1"/>
  <c r="G8" i="1"/>
  <c r="G39" i="1"/>
  <c r="G19" i="1"/>
  <c r="G15" i="1"/>
  <c r="G31" i="1"/>
  <c r="G10" i="1"/>
  <c r="G24" i="1"/>
  <c r="G6" i="1"/>
  <c r="G40" i="1"/>
  <c r="G2" i="1"/>
  <c r="G36" i="1"/>
  <c r="G35" i="1"/>
  <c r="G26" i="1"/>
  <c r="G28" i="1"/>
  <c r="G20" i="1"/>
  <c r="G25" i="1"/>
  <c r="G17" i="1"/>
  <c r="G34" i="1"/>
  <c r="G13" i="1"/>
  <c r="G29" i="1"/>
  <c r="G3" i="1"/>
  <c r="G12" i="1"/>
  <c r="G14" i="1"/>
  <c r="G16" i="1"/>
  <c r="G11" i="1"/>
  <c r="G23" i="1"/>
  <c r="G18" i="1"/>
  <c r="I41" i="1"/>
  <c r="L38" i="1" l="1"/>
  <c r="M28" i="1"/>
  <c r="K12" i="1"/>
  <c r="M15" i="1"/>
  <c r="L15" i="1"/>
  <c r="M29" i="1"/>
  <c r="K38" i="1"/>
  <c r="L10" i="1"/>
  <c r="N38" i="1"/>
  <c r="K15" i="1"/>
  <c r="L28" i="1"/>
  <c r="N15" i="1"/>
  <c r="K10" i="1"/>
  <c r="L29" i="1"/>
  <c r="N28" i="1"/>
  <c r="K28" i="1"/>
  <c r="L12" i="1"/>
  <c r="O38" i="1"/>
  <c r="K29" i="1"/>
  <c r="M18" i="1"/>
  <c r="L18" i="1"/>
  <c r="K18" i="1"/>
  <c r="N18" i="1"/>
  <c r="K30" i="1"/>
  <c r="L30" i="1"/>
  <c r="M30" i="1"/>
  <c r="N30" i="1"/>
  <c r="K4" i="1"/>
  <c r="K27" i="1"/>
  <c r="K31" i="1"/>
  <c r="K26" i="1"/>
  <c r="K3" i="1"/>
  <c r="L4" i="1"/>
  <c r="L27" i="1"/>
  <c r="L31" i="1"/>
  <c r="L26" i="1"/>
  <c r="L3" i="1"/>
  <c r="M4" i="1"/>
  <c r="M27" i="1"/>
  <c r="M31" i="1"/>
  <c r="M26" i="1"/>
  <c r="M3" i="1"/>
  <c r="N4" i="1"/>
  <c r="N27" i="1"/>
  <c r="N31" i="1"/>
  <c r="N26" i="1"/>
  <c r="N3" i="1"/>
  <c r="L32" i="1"/>
  <c r="M10" i="1"/>
  <c r="M12" i="1"/>
  <c r="N32" i="1"/>
  <c r="K5" i="1"/>
  <c r="K37" i="1"/>
  <c r="K24" i="1"/>
  <c r="K20" i="1"/>
  <c r="L5" i="1"/>
  <c r="L37" i="1"/>
  <c r="L24" i="1"/>
  <c r="L20" i="1"/>
  <c r="M5" i="1"/>
  <c r="M37" i="1"/>
  <c r="M24" i="1"/>
  <c r="M20" i="1"/>
  <c r="N5" i="1"/>
  <c r="N37" i="1"/>
  <c r="N24" i="1"/>
  <c r="N20" i="1"/>
  <c r="M32" i="1"/>
  <c r="N10" i="1"/>
  <c r="N12" i="1"/>
  <c r="O32" i="1"/>
  <c r="K7" i="1"/>
  <c r="K21" i="1"/>
  <c r="K6" i="1"/>
  <c r="K25" i="1"/>
  <c r="K14" i="1"/>
  <c r="L7" i="1"/>
  <c r="L21" i="1"/>
  <c r="L6" i="1"/>
  <c r="L25" i="1"/>
  <c r="L14" i="1"/>
  <c r="M7" i="1"/>
  <c r="M21" i="1"/>
  <c r="M6" i="1"/>
  <c r="M25" i="1"/>
  <c r="M14" i="1"/>
  <c r="N7" i="1"/>
  <c r="N21" i="1"/>
  <c r="N6" i="1"/>
  <c r="N25" i="1"/>
  <c r="N14" i="1"/>
  <c r="K22" i="1"/>
  <c r="K8" i="1"/>
  <c r="K40" i="1"/>
  <c r="K17" i="1"/>
  <c r="L22" i="1"/>
  <c r="L8" i="1"/>
  <c r="L40" i="1"/>
  <c r="L17" i="1"/>
  <c r="M22" i="1"/>
  <c r="M8" i="1"/>
  <c r="M40" i="1"/>
  <c r="M17" i="1"/>
  <c r="N22" i="1"/>
  <c r="N8" i="1"/>
  <c r="N40" i="1"/>
  <c r="N17" i="1"/>
  <c r="K9" i="1"/>
  <c r="K39" i="1"/>
  <c r="K2" i="1"/>
  <c r="K34" i="1"/>
  <c r="K16" i="1"/>
  <c r="L9" i="1"/>
  <c r="L39" i="1"/>
  <c r="L2" i="1"/>
  <c r="L34" i="1"/>
  <c r="L16" i="1"/>
  <c r="M9" i="1"/>
  <c r="M39" i="1"/>
  <c r="M2" i="1"/>
  <c r="M34" i="1"/>
  <c r="M16" i="1"/>
  <c r="N9" i="1"/>
  <c r="N39" i="1"/>
  <c r="N2" i="1"/>
  <c r="N34" i="1"/>
  <c r="N16" i="1"/>
  <c r="K33" i="1"/>
  <c r="K19" i="1"/>
  <c r="K36" i="1"/>
  <c r="K13" i="1"/>
  <c r="K11" i="1"/>
  <c r="L33" i="1"/>
  <c r="L19" i="1"/>
  <c r="L36" i="1"/>
  <c r="L13" i="1"/>
  <c r="L11" i="1"/>
  <c r="M33" i="1"/>
  <c r="M19" i="1"/>
  <c r="M36" i="1"/>
  <c r="M13" i="1"/>
  <c r="M11" i="1"/>
  <c r="N33" i="1"/>
  <c r="N19" i="1"/>
  <c r="N36" i="1"/>
  <c r="N13" i="1"/>
  <c r="N11" i="1"/>
  <c r="K35" i="1"/>
  <c r="L35" i="1"/>
  <c r="M35" i="1"/>
  <c r="N35" i="1"/>
  <c r="N29" i="1"/>
  <c r="K23" i="1"/>
  <c r="L23" i="1"/>
  <c r="M23" i="1"/>
  <c r="N23" i="1"/>
  <c r="J70" i="1"/>
  <c r="J71" i="1"/>
  <c r="J69" i="1"/>
  <c r="J62" i="1"/>
  <c r="J67" i="1"/>
  <c r="J63" i="1"/>
  <c r="J66" i="1"/>
  <c r="J73" i="1"/>
  <c r="J65" i="1"/>
  <c r="J68" i="1"/>
  <c r="J72" i="1"/>
  <c r="J64" i="1"/>
  <c r="H26" i="1"/>
  <c r="H17" i="1"/>
  <c r="H31" i="1"/>
  <c r="H36" i="1"/>
  <c r="H33" i="1"/>
  <c r="H16" i="1"/>
  <c r="H34" i="1"/>
  <c r="H2" i="1"/>
  <c r="H39" i="1"/>
  <c r="H11" i="1"/>
  <c r="H40" i="1"/>
  <c r="H8" i="1"/>
  <c r="H22" i="1"/>
  <c r="H19" i="1"/>
  <c r="H14" i="1"/>
  <c r="H25" i="1"/>
  <c r="H6" i="1"/>
  <c r="H21" i="1"/>
  <c r="H7" i="1"/>
  <c r="H20" i="1"/>
  <c r="H24" i="1"/>
  <c r="H37" i="1"/>
  <c r="H5" i="1"/>
  <c r="H12" i="1"/>
  <c r="H28" i="1"/>
  <c r="H10" i="1"/>
  <c r="H38" i="1"/>
  <c r="H32" i="1"/>
  <c r="H27" i="1"/>
  <c r="H4" i="1"/>
  <c r="H23" i="1"/>
  <c r="H29" i="1"/>
  <c r="H35" i="1"/>
  <c r="H15" i="1"/>
  <c r="H30" i="1"/>
  <c r="H18" i="1"/>
  <c r="H3" i="1"/>
  <c r="H13" i="1"/>
  <c r="H9" i="1"/>
  <c r="J41" i="1"/>
  <c r="A2" i="5" l="1" a="1"/>
  <c r="A2" i="5" s="1"/>
  <c r="I65" i="1"/>
  <c r="K65" i="1" s="1"/>
  <c r="I73" i="1"/>
  <c r="K73" i="1" s="1"/>
  <c r="I66" i="1"/>
  <c r="K66" i="1" s="1"/>
  <c r="I63" i="1"/>
  <c r="K63" i="1" s="1"/>
  <c r="I67" i="1"/>
  <c r="K67" i="1" s="1"/>
  <c r="I71" i="1"/>
  <c r="K71" i="1" s="1"/>
  <c r="I68" i="1"/>
  <c r="K68" i="1" s="1"/>
  <c r="I69" i="1"/>
  <c r="K69" i="1" s="1"/>
  <c r="I70" i="1"/>
  <c r="K70" i="1" s="1"/>
  <c r="I64" i="1"/>
  <c r="K64" i="1" s="1"/>
  <c r="I72" i="1"/>
  <c r="K72" i="1" s="1"/>
  <c r="S26" i="5" l="1"/>
  <c r="O11" i="5"/>
  <c r="U18" i="5"/>
  <c r="T14" i="5"/>
  <c r="N36" i="5"/>
  <c r="O4" i="5"/>
  <c r="M17" i="5"/>
  <c r="M8" i="5"/>
  <c r="V39" i="5"/>
  <c r="O7" i="5"/>
  <c r="O14" i="5"/>
  <c r="P21" i="5"/>
  <c r="Q19" i="5"/>
  <c r="N37" i="5"/>
  <c r="S11" i="5"/>
  <c r="V13" i="5"/>
  <c r="N16" i="5"/>
  <c r="M13" i="5"/>
  <c r="M20" i="5"/>
  <c r="Q27" i="5"/>
  <c r="R25" i="5"/>
  <c r="Q6" i="5"/>
  <c r="S36" i="5"/>
  <c r="T12" i="5"/>
  <c r="U7" i="5"/>
  <c r="U33" i="5"/>
  <c r="R21" i="5"/>
  <c r="N5" i="5"/>
  <c r="T32" i="5"/>
  <c r="O38" i="5"/>
  <c r="T19" i="5"/>
  <c r="R8" i="5"/>
  <c r="P36" i="5"/>
  <c r="W29" i="5"/>
  <c r="S23" i="5"/>
  <c r="N17" i="5"/>
  <c r="U10" i="5"/>
  <c r="Q4" i="5"/>
  <c r="M22" i="5"/>
  <c r="Q31" i="5"/>
  <c r="R11" i="5"/>
  <c r="M5" i="5"/>
  <c r="W40" i="5"/>
  <c r="R34" i="5"/>
  <c r="N28" i="5"/>
  <c r="U21" i="5"/>
  <c r="Q15" i="5"/>
  <c r="W8" i="5"/>
  <c r="N7" i="5"/>
  <c r="O28" i="5"/>
  <c r="R23" i="5"/>
  <c r="Q38" i="5"/>
  <c r="M32" i="5"/>
  <c r="T25" i="5"/>
  <c r="O19" i="5"/>
  <c r="V12" i="5"/>
  <c r="R6" i="5"/>
  <c r="S31" i="5"/>
  <c r="T11" i="5"/>
  <c r="O24" i="5"/>
  <c r="W2" i="5"/>
  <c r="R37" i="5"/>
  <c r="N31" i="5"/>
  <c r="U24" i="5"/>
  <c r="P18" i="5"/>
  <c r="W11" i="5"/>
  <c r="S5" i="5"/>
  <c r="M31" i="5"/>
  <c r="R17" i="5"/>
  <c r="M35" i="5"/>
  <c r="M23" i="5"/>
  <c r="M11" i="5"/>
  <c r="U35" i="5"/>
  <c r="W38" i="5"/>
  <c r="R32" i="5"/>
  <c r="N26" i="5"/>
  <c r="U19" i="5"/>
  <c r="Q13" i="5"/>
  <c r="W6" i="5"/>
  <c r="V29" i="5"/>
  <c r="W19" i="5"/>
  <c r="T20" i="5"/>
  <c r="V3" i="5"/>
  <c r="U27" i="5"/>
  <c r="P9" i="5"/>
  <c r="U30" i="5"/>
  <c r="O5" i="5"/>
  <c r="U9" i="5"/>
  <c r="S30" i="5"/>
  <c r="Q26" i="5"/>
  <c r="P7" i="5"/>
  <c r="R22" i="5"/>
  <c r="N19" i="5"/>
  <c r="M19" i="5"/>
  <c r="V23" i="5"/>
  <c r="N3" i="5"/>
  <c r="N14" i="5"/>
  <c r="Q17" i="5"/>
  <c r="U36" i="5"/>
  <c r="O9" i="5"/>
  <c r="P15" i="5"/>
  <c r="S39" i="5"/>
  <c r="M18" i="5"/>
  <c r="T7" i="5"/>
  <c r="R35" i="5"/>
  <c r="N29" i="5"/>
  <c r="U22" i="5"/>
  <c r="Q16" i="5"/>
  <c r="W9" i="5"/>
  <c r="S3" i="5"/>
  <c r="R16" i="5"/>
  <c r="M29" i="5"/>
  <c r="T10" i="5"/>
  <c r="P4" i="5"/>
  <c r="N40" i="5"/>
  <c r="T33" i="5"/>
  <c r="P27" i="5"/>
  <c r="W20" i="5"/>
  <c r="S14" i="5"/>
  <c r="N8" i="5"/>
  <c r="U38" i="5"/>
  <c r="T26" i="5"/>
  <c r="M3" i="5"/>
  <c r="S37" i="5"/>
  <c r="O31" i="5"/>
  <c r="V24" i="5"/>
  <c r="R18" i="5"/>
  <c r="M12" i="5"/>
  <c r="T5" i="5"/>
  <c r="Q28" i="5"/>
  <c r="R2" i="5"/>
  <c r="V21" i="5"/>
  <c r="O2" i="5"/>
  <c r="T36" i="5"/>
  <c r="P30" i="5"/>
  <c r="W23" i="5"/>
  <c r="S17" i="5"/>
  <c r="N11" i="5"/>
  <c r="U4" i="5"/>
  <c r="Q29" i="5"/>
  <c r="M15" i="5"/>
  <c r="Q33" i="5"/>
  <c r="Q21" i="5"/>
  <c r="R9" i="5"/>
  <c r="P14" i="5"/>
  <c r="N38" i="5"/>
  <c r="U31" i="5"/>
  <c r="P25" i="5"/>
  <c r="W18" i="5"/>
  <c r="S12" i="5"/>
  <c r="O6" i="5"/>
  <c r="S40" i="5"/>
  <c r="W37" i="5"/>
  <c r="Q12" i="5"/>
  <c r="T6" i="5"/>
  <c r="S10" i="5"/>
  <c r="M40" i="5"/>
  <c r="O37" i="5"/>
  <c r="U32" i="5"/>
  <c r="O34" i="5"/>
  <c r="N34" i="5"/>
  <c r="T2" i="5"/>
  <c r="S22" i="5"/>
  <c r="T39" i="5"/>
  <c r="S27" i="5"/>
  <c r="P12" i="5"/>
  <c r="R24" i="5"/>
  <c r="U34" i="5"/>
  <c r="P13" i="5"/>
  <c r="Q36" i="5"/>
  <c r="T15" i="5"/>
  <c r="V6" i="5"/>
  <c r="T34" i="5"/>
  <c r="P28" i="5"/>
  <c r="W21" i="5"/>
  <c r="S15" i="5"/>
  <c r="N9" i="5"/>
  <c r="P5" i="5"/>
  <c r="V25" i="5"/>
  <c r="V9" i="5"/>
  <c r="R3" i="5"/>
  <c r="P39" i="5"/>
  <c r="W32" i="5"/>
  <c r="R26" i="5"/>
  <c r="N20" i="5"/>
  <c r="U13" i="5"/>
  <c r="Q7" i="5"/>
  <c r="V34" i="5"/>
  <c r="M25" i="5"/>
  <c r="P2" i="5"/>
  <c r="V36" i="5"/>
  <c r="Q30" i="5"/>
  <c r="M24" i="5"/>
  <c r="T17" i="5"/>
  <c r="P11" i="5"/>
  <c r="V4" i="5"/>
  <c r="V26" i="5"/>
  <c r="O40" i="5"/>
  <c r="O20" i="5"/>
  <c r="W35" i="5"/>
  <c r="R29" i="5"/>
  <c r="N23" i="5"/>
  <c r="U16" i="5"/>
  <c r="Q10" i="5"/>
  <c r="W3" i="5"/>
  <c r="V27" i="5"/>
  <c r="R13" i="5"/>
  <c r="V31" i="5"/>
  <c r="V19" i="5"/>
  <c r="V7" i="5"/>
  <c r="U2" i="5"/>
  <c r="P37" i="5"/>
  <c r="W30" i="5"/>
  <c r="S24" i="5"/>
  <c r="N18" i="5"/>
  <c r="U11" i="5"/>
  <c r="Q5" i="5"/>
  <c r="N4" i="5"/>
  <c r="M10" i="5"/>
  <c r="W5" i="5"/>
  <c r="U29" i="5"/>
  <c r="O27" i="5"/>
  <c r="R40" i="5"/>
  <c r="O10" i="5"/>
  <c r="P35" i="5"/>
  <c r="W26" i="5"/>
  <c r="M2" i="5"/>
  <c r="O8" i="5"/>
  <c r="Q18" i="5"/>
  <c r="N2" i="5"/>
  <c r="U39" i="5"/>
  <c r="O33" i="5"/>
  <c r="M14" i="5"/>
  <c r="M6" i="5"/>
  <c r="P40" i="5"/>
  <c r="W33" i="5"/>
  <c r="R27" i="5"/>
  <c r="N21" i="5"/>
  <c r="U14" i="5"/>
  <c r="Q8" i="5"/>
  <c r="M38" i="5"/>
  <c r="T30" i="5"/>
  <c r="Q23" i="5"/>
  <c r="M9" i="5"/>
  <c r="T29" i="5"/>
  <c r="R38" i="5"/>
  <c r="N32" i="5"/>
  <c r="U25" i="5"/>
  <c r="P19" i="5"/>
  <c r="W12" i="5"/>
  <c r="S6" i="5"/>
  <c r="V30" i="5"/>
  <c r="S38" i="5"/>
  <c r="T22" i="5"/>
  <c r="M36" i="5"/>
  <c r="S29" i="5"/>
  <c r="O23" i="5"/>
  <c r="V16" i="5"/>
  <c r="R10" i="5"/>
  <c r="M4" i="5"/>
  <c r="T23" i="5"/>
  <c r="U37" i="5"/>
  <c r="V17" i="5"/>
  <c r="N35" i="5"/>
  <c r="U28" i="5"/>
  <c r="P22" i="5"/>
  <c r="W15" i="5"/>
  <c r="S9" i="5"/>
  <c r="O3" i="5"/>
  <c r="O26" i="5"/>
  <c r="V11" i="5"/>
  <c r="O30" i="5"/>
  <c r="O18" i="5"/>
  <c r="M7" i="5"/>
  <c r="R36" i="5"/>
  <c r="N30" i="5"/>
  <c r="U23" i="5"/>
  <c r="P17" i="5"/>
  <c r="W10" i="5"/>
  <c r="S4" i="5"/>
  <c r="P16" i="5"/>
  <c r="Q24" i="5"/>
  <c r="N25" i="5"/>
  <c r="M37" i="5"/>
  <c r="P23" i="5"/>
  <c r="O13" i="5"/>
  <c r="S33" i="5"/>
  <c r="R14" i="5"/>
  <c r="N39" i="5"/>
  <c r="S13" i="5"/>
  <c r="Q25" i="5"/>
  <c r="S8" i="5"/>
  <c r="S2" i="5"/>
  <c r="W17" i="5"/>
  <c r="V33" i="5"/>
  <c r="W28" i="5"/>
  <c r="T3" i="5"/>
  <c r="V32" i="5"/>
  <c r="M34" i="5"/>
  <c r="P38" i="5"/>
  <c r="U12" i="5"/>
  <c r="P33" i="5"/>
  <c r="V37" i="5"/>
  <c r="Q20" i="5"/>
  <c r="V38" i="5"/>
  <c r="M39" i="5"/>
  <c r="M30" i="5"/>
  <c r="R12" i="5"/>
  <c r="R4" i="5"/>
  <c r="R39" i="5"/>
  <c r="N33" i="5"/>
  <c r="U26" i="5"/>
  <c r="P20" i="5"/>
  <c r="W13" i="5"/>
  <c r="S7" i="5"/>
  <c r="S35" i="5"/>
  <c r="R19" i="5"/>
  <c r="P8" i="5"/>
  <c r="N6" i="5"/>
  <c r="T37" i="5"/>
  <c r="P31" i="5"/>
  <c r="W24" i="5"/>
  <c r="S18" i="5"/>
  <c r="N12" i="5"/>
  <c r="U5" i="5"/>
  <c r="O25" i="5"/>
  <c r="O36" i="5"/>
  <c r="M21" i="5"/>
  <c r="O35" i="5"/>
  <c r="V28" i="5"/>
  <c r="Q22" i="5"/>
  <c r="M16" i="5"/>
  <c r="T9" i="5"/>
  <c r="P3" i="5"/>
  <c r="O21" i="5"/>
  <c r="Q35" i="5"/>
  <c r="O16" i="5"/>
  <c r="T40" i="5"/>
  <c r="P34" i="5"/>
  <c r="W27" i="5"/>
  <c r="S21" i="5"/>
  <c r="N15" i="5"/>
  <c r="U8" i="5"/>
  <c r="Q37" i="5"/>
  <c r="T24" i="5"/>
  <c r="P10" i="5"/>
  <c r="T28" i="5"/>
  <c r="T16" i="5"/>
  <c r="P6" i="5"/>
  <c r="T35" i="5"/>
  <c r="P29" i="5"/>
  <c r="W22" i="5"/>
  <c r="S16" i="5"/>
  <c r="N10" i="5"/>
  <c r="U3" i="5"/>
  <c r="V2" i="5"/>
  <c r="R31" i="5"/>
  <c r="O29" i="5"/>
  <c r="W16" i="5"/>
  <c r="O32" i="5"/>
  <c r="V20" i="5"/>
  <c r="O17" i="5"/>
  <c r="P26" i="5"/>
  <c r="R5" i="5"/>
  <c r="W14" i="5"/>
  <c r="V22" i="5"/>
  <c r="P24" i="5"/>
  <c r="M26" i="5"/>
  <c r="V5" i="5"/>
  <c r="Q3" i="5"/>
  <c r="O39" i="5"/>
  <c r="T13" i="5"/>
  <c r="V14" i="5"/>
  <c r="W31" i="5"/>
  <c r="S32" i="5"/>
  <c r="S20" i="5"/>
  <c r="S25" i="5"/>
  <c r="S28" i="5"/>
  <c r="V40" i="5"/>
  <c r="T27" i="5"/>
  <c r="V10" i="5"/>
  <c r="T31" i="5"/>
  <c r="T38" i="5"/>
  <c r="P32" i="5"/>
  <c r="W25" i="5"/>
  <c r="S19" i="5"/>
  <c r="N13" i="5"/>
  <c r="U6" i="5"/>
  <c r="Q32" i="5"/>
  <c r="Q39" i="5"/>
  <c r="R15" i="5"/>
  <c r="R7" i="5"/>
  <c r="Q2" i="5"/>
  <c r="W36" i="5"/>
  <c r="R30" i="5"/>
  <c r="N24" i="5"/>
  <c r="U17" i="5"/>
  <c r="Q11" i="5"/>
  <c r="W4" i="5"/>
  <c r="R20" i="5"/>
  <c r="S34" i="5"/>
  <c r="T18" i="5"/>
  <c r="U40" i="5"/>
  <c r="Q34" i="5"/>
  <c r="M28" i="5"/>
  <c r="T21" i="5"/>
  <c r="O15" i="5"/>
  <c r="V8" i="5"/>
  <c r="Q40" i="5"/>
  <c r="V18" i="5"/>
  <c r="M33" i="5"/>
  <c r="O12" i="5"/>
  <c r="W39" i="5"/>
  <c r="R33" i="5"/>
  <c r="N27" i="5"/>
  <c r="U20" i="5"/>
  <c r="Q14" i="5"/>
  <c r="W7" i="5"/>
  <c r="V35" i="5"/>
  <c r="O22" i="5"/>
  <c r="T8" i="5"/>
  <c r="M27" i="5"/>
  <c r="V15" i="5"/>
  <c r="T4" i="5"/>
  <c r="W34" i="5"/>
  <c r="R28" i="5"/>
  <c r="N22" i="5"/>
  <c r="U15" i="5"/>
  <c r="Q9" i="5"/>
  <c r="P65" i="1"/>
  <c r="P71" i="1"/>
  <c r="P70" i="1"/>
  <c r="P64" i="1"/>
  <c r="P67" i="1"/>
  <c r="P68" i="1"/>
  <c r="P63" i="1"/>
  <c r="P69" i="1"/>
  <c r="P66" i="1"/>
  <c r="P72" i="1"/>
  <c r="P73" i="1"/>
  <c r="Q68" i="1"/>
  <c r="R68" i="1"/>
  <c r="Q71" i="1"/>
  <c r="R71" i="1"/>
  <c r="Q67" i="1"/>
  <c r="R67" i="1"/>
  <c r="Q63" i="1"/>
  <c r="R63" i="1"/>
  <c r="Q72" i="1"/>
  <c r="R72" i="1"/>
  <c r="Q66" i="1"/>
  <c r="R66" i="1"/>
  <c r="Q64" i="1"/>
  <c r="R64" i="1"/>
  <c r="Q73" i="1"/>
  <c r="R73" i="1"/>
  <c r="Q70" i="1"/>
  <c r="R70" i="1"/>
  <c r="Q65" i="1"/>
  <c r="R65" i="1"/>
  <c r="Q69" i="1"/>
  <c r="R69" i="1"/>
  <c r="Q39" i="1" l="1"/>
  <c r="Q21" i="1"/>
  <c r="Q10" i="1"/>
  <c r="Q30" i="1"/>
  <c r="Q32" i="1"/>
  <c r="Q37" i="1"/>
  <c r="Q34" i="1"/>
  <c r="Q29" i="1"/>
  <c r="Q28" i="1"/>
  <c r="Q36" i="1"/>
  <c r="Q26" i="1"/>
  <c r="Q16" i="1"/>
  <c r="Q23" i="1"/>
  <c r="Q18" i="1"/>
  <c r="Q35" i="1"/>
  <c r="Q22" i="1"/>
  <c r="Q14" i="1"/>
  <c r="Q31" i="1"/>
  <c r="Q38" i="1"/>
  <c r="Q40" i="1"/>
  <c r="Q27" i="1"/>
  <c r="Q20" i="1"/>
  <c r="Q33" i="1"/>
  <c r="Q25" i="1"/>
  <c r="Q19" i="1"/>
  <c r="Q24" i="1"/>
  <c r="Q11" i="1"/>
  <c r="Q15" i="1"/>
  <c r="Q7" i="1"/>
  <c r="Q12" i="1"/>
  <c r="Q17" i="1"/>
  <c r="Q3" i="1"/>
  <c r="Q4" i="1"/>
  <c r="Q13" i="1"/>
  <c r="Q5" i="1"/>
  <c r="Q9" i="1"/>
  <c r="Q6" i="1"/>
  <c r="Q8" i="1"/>
  <c r="Q2" i="1"/>
  <c r="T41" i="5"/>
  <c r="M41" i="5"/>
  <c r="R41" i="5"/>
  <c r="P41" i="5"/>
  <c r="W41" i="5"/>
  <c r="U41" i="5"/>
  <c r="N41" i="5"/>
  <c r="Q41" i="5"/>
  <c r="S41" i="5"/>
  <c r="O41" i="5"/>
  <c r="V41" i="5"/>
  <c r="Q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<sst xmlns="http://schemas.openxmlformats.org/spreadsheetml/2006/main" count="238" uniqueCount="217">
  <si>
    <t>Montaigne</t>
  </si>
  <si>
    <t>Lesley Roy</t>
  </si>
  <si>
    <t>The Roop</t>
  </si>
  <si>
    <t>Vasil</t>
  </si>
  <si>
    <t>"You"</t>
  </si>
  <si>
    <t>Ana Soklič</t>
  </si>
  <si>
    <t>Efendi</t>
  </si>
  <si>
    <t>Hooverphonic</t>
  </si>
  <si>
    <t>Eden Alene</t>
  </si>
  <si>
    <t>Roxen</t>
  </si>
  <si>
    <t>Go_A</t>
  </si>
  <si>
    <t>Vincent Bueno</t>
  </si>
  <si>
    <t>Benny Cristo</t>
  </si>
  <si>
    <t>Uku Suviste</t>
  </si>
  <si>
    <t>Stefania</t>
  </si>
  <si>
    <t>Daði og Gagnamagnið</t>
  </si>
  <si>
    <t>Natalia Gordienco</t>
  </si>
  <si>
    <t>Senhit</t>
  </si>
  <si>
    <t>Hurricane</t>
  </si>
  <si>
    <t>Victoria</t>
  </si>
  <si>
    <t>Tornike Kipiani</t>
  </si>
  <si>
    <t>Samanta Tīna</t>
  </si>
  <si>
    <t>Gjon's Tears</t>
  </si>
  <si>
    <t>Jeangu Macrooy</t>
  </si>
  <si>
    <t>Blas Cantó</t>
  </si>
  <si>
    <t>James Newman</t>
  </si>
  <si>
    <t>#</t>
  </si>
  <si>
    <t>Land</t>
  </si>
  <si>
    <t>Artist</t>
  </si>
  <si>
    <t>Titel</t>
  </si>
  <si>
    <t>Placering</t>
  </si>
  <si>
    <t>Målbetyg</t>
  </si>
  <si>
    <t>Betyg 0-10</t>
  </si>
  <si>
    <t>Motivering (frivillig)</t>
  </si>
  <si>
    <t>Anmärkning</t>
  </si>
  <si>
    <t>Betyg
0.00-10.00</t>
  </si>
  <si>
    <t>F</t>
  </si>
  <si>
    <t>Sverige</t>
  </si>
  <si>
    <t>🇸🇪</t>
  </si>
  <si>
    <t>🇮🇪</t>
  </si>
  <si>
    <t>Irland</t>
  </si>
  <si>
    <t>🇷🇺</t>
  </si>
  <si>
    <t>Ryssland</t>
  </si>
  <si>
    <t>🇱🇹</t>
  </si>
  <si>
    <t>Litauen</t>
  </si>
  <si>
    <t>🇮🇹</t>
  </si>
  <si>
    <t>Italien</t>
  </si>
  <si>
    <t>🇸🇮</t>
  </si>
  <si>
    <t>Slovenien</t>
  </si>
  <si>
    <t>🇦🇺</t>
  </si>
  <si>
    <t>Australien</t>
  </si>
  <si>
    <t>🇲🇰</t>
  </si>
  <si>
    <t>Nordmakedonien</t>
  </si>
  <si>
    <t>🇭🇷</t>
  </si>
  <si>
    <t>Kroatien</t>
  </si>
  <si>
    <t>🇮🇱</t>
  </si>
  <si>
    <t>Israel</t>
  </si>
  <si>
    <t>🇨🇾</t>
  </si>
  <si>
    <t>Cypern</t>
  </si>
  <si>
    <t>🇩🇪</t>
  </si>
  <si>
    <t>Tyskland</t>
  </si>
  <si>
    <t>🇳🇴</t>
  </si>
  <si>
    <t>Norge</t>
  </si>
  <si>
    <t>🇦🇿</t>
  </si>
  <si>
    <t>Azerbajdzjan</t>
  </si>
  <si>
    <t>🇲🇹</t>
  </si>
  <si>
    <t>Malta</t>
  </si>
  <si>
    <t>🇺🇦</t>
  </si>
  <si>
    <t>Ukraina</t>
  </si>
  <si>
    <t>🇧🇪</t>
  </si>
  <si>
    <t>Belgien</t>
  </si>
  <si>
    <t>🇷🇴</t>
  </si>
  <si>
    <t>Rumänien</t>
  </si>
  <si>
    <t>🇳🇱</t>
  </si>
  <si>
    <t>🇬🇷</t>
  </si>
  <si>
    <t>Grekland</t>
  </si>
  <si>
    <t>🇷🇸</t>
  </si>
  <si>
    <t>Serbien</t>
  </si>
  <si>
    <t>🇮🇸</t>
  </si>
  <si>
    <t>Island</t>
  </si>
  <si>
    <t>🇸🇲</t>
  </si>
  <si>
    <t>San Marino</t>
  </si>
  <si>
    <t>🇲🇩</t>
  </si>
  <si>
    <t>Moldavien</t>
  </si>
  <si>
    <t>🇪🇪</t>
  </si>
  <si>
    <t>Estland</t>
  </si>
  <si>
    <t>🇫🇷</t>
  </si>
  <si>
    <t>Frankrike</t>
  </si>
  <si>
    <t>🇵🇱</t>
  </si>
  <si>
    <t>Polen</t>
  </si>
  <si>
    <t>🇦🇹</t>
  </si>
  <si>
    <t>Österrike</t>
  </si>
  <si>
    <t>🇨🇿</t>
  </si>
  <si>
    <t>Tjeckien</t>
  </si>
  <si>
    <t>🇩🇰</t>
  </si>
  <si>
    <t>Danmark</t>
  </si>
  <si>
    <t>🇨🇭</t>
  </si>
  <si>
    <t>Schweiz</t>
  </si>
  <si>
    <t>🇱🇻</t>
  </si>
  <si>
    <t>Lettland</t>
  </si>
  <si>
    <t>🇬🇧</t>
  </si>
  <si>
    <t>Storbritannien</t>
  </si>
  <si>
    <t>🇬🇪</t>
  </si>
  <si>
    <t>Georgien</t>
  </si>
  <si>
    <t>🇦🇱</t>
  </si>
  <si>
    <t>Albanien</t>
  </si>
  <si>
    <t>🇵🇹</t>
  </si>
  <si>
    <t>Portugal</t>
  </si>
  <si>
    <t>🇧🇬</t>
  </si>
  <si>
    <t>Bulgarien</t>
  </si>
  <si>
    <t>🇫🇮</t>
  </si>
  <si>
    <t>Finland</t>
  </si>
  <si>
    <t>🇪🇸</t>
  </si>
  <si>
    <t>Spanien</t>
  </si>
  <si>
    <t>Pr.</t>
  </si>
  <si>
    <t>B</t>
  </si>
  <si>
    <t>e</t>
  </si>
  <si>
    <t>t</t>
  </si>
  <si>
    <t>y</t>
  </si>
  <si>
    <t>g</t>
  </si>
  <si>
    <t>Nederländerna</t>
  </si>
  <si>
    <t>Betyg 0:</t>
  </si>
  <si>
    <t>ca 2 st</t>
  </si>
  <si>
    <t>Betyg 1:</t>
  </si>
  <si>
    <t>ca 4 st</t>
  </si>
  <si>
    <t>Betyg 2:</t>
  </si>
  <si>
    <t>Betyg 3:</t>
  </si>
  <si>
    <t>Betyg 4:</t>
  </si>
  <si>
    <t>Betyg 5:</t>
  </si>
  <si>
    <t>Betyg 6:</t>
  </si>
  <si>
    <t>Betyg 7:</t>
  </si>
  <si>
    <t>Betyg 8:</t>
  </si>
  <si>
    <t>Betyg 9:</t>
  </si>
  <si>
    <t>Betyg 10:</t>
  </si>
  <si>
    <t>Exempel på hur betygen kan fördelas över skalan:</t>
  </si>
  <si>
    <t>Vi använder oss av betygsskalan 0 till 10, där 0 är riktigt uselt och 10 är riktigt bra. Du förväntas att använda dig av hela skalan och sprida ut dina betyg ungefär jämnt mellan de bägge extremvärdena. För att du inte bara ska kunna betygssätta utan även rangordna samtliga bidrag kan och det finns fler bidrag än vad det finns grader på betygskalan kan du, för rangordningens skull, sätta decimala betyg, som sedan automatiskt avrundas till närmaste heltal.</t>
  </si>
  <si>
    <t>Du måste naturligtvis inte följa fördelningen ovan slaviskt, men för att olika personers betyg ska vara jämförbara och gå att kombinera med varandra bör du inte avvika alltför mycket från den ideala fördelningen. På bladet Betygsanvändning kan du se ett diagram där du enkelt kan se om du har underutnyttjat något betyg eller varit alltför frikostig med något.</t>
  </si>
  <si>
    <t>På bladet Betyg fyller du i dina betyg genom att skriva i de ljusa rutorna. Det finns också plats för anteckningar och motiveringar i en särskild kolumn. De mörka rutorna ska du inte skriva i, de räknas ut automatiskt utifrån de betyg som du matar in. Längst till höger kan det dyka upp varningsmeddelanden om du inte har fyllt i "korrekt", t ex om du har satt på decimalen exakt samma betyg på flera bidrag (då kan inte dokumentet räkna ut din rangordning korrekt), använt alltför få eller alltför många av något enskilt betyg eller generellt har satt orimligt höga eller låga betyg. Du kan när som helst sortera om tabellen på valfri kolumn genom att använda rubrikraden, testa t ex att sortera på Placering för att kunna kontrollera så att ordningen på bidragen stämmer överens med vad du känner.</t>
  </si>
  <si>
    <t>Tusse</t>
  </si>
  <si>
    <t>"Voices"</t>
  </si>
  <si>
    <t>"Technicolour"</t>
  </si>
  <si>
    <t>"Here I Stand"</t>
  </si>
  <si>
    <t>"Amen"</t>
  </si>
  <si>
    <t>"Discoteque"</t>
  </si>
  <si>
    <t>Jendrik</t>
  </si>
  <si>
    <t>"I Don't Feel Hate"</t>
  </si>
  <si>
    <t>"Maps"</t>
  </si>
  <si>
    <t>Manizha</t>
  </si>
  <si>
    <t>"Russian Woman"</t>
  </si>
  <si>
    <t>"The Wrong Place"</t>
  </si>
  <si>
    <t>Destiny</t>
  </si>
  <si>
    <t>"Je me casse"</t>
  </si>
  <si>
    <t>Albina</t>
  </si>
  <si>
    <t>"Tick-Tock"</t>
  </si>
  <si>
    <t>Måneskin</t>
  </si>
  <si>
    <t>"Zitti e buoni"</t>
  </si>
  <si>
    <t>"Mata Hari"</t>
  </si>
  <si>
    <t>Elena Tsagrinou</t>
  </si>
  <si>
    <t>"El Diablo"</t>
  </si>
  <si>
    <t>Tix</t>
  </si>
  <si>
    <t>"Fallen Angel"</t>
  </si>
  <si>
    <t>"Set Me Free"</t>
  </si>
  <si>
    <t>"Amnesia"</t>
  </si>
  <si>
    <t>"Shum"</t>
  </si>
  <si>
    <t>"Birth of a New Age"</t>
  </si>
  <si>
    <t>"Last Dance"</t>
  </si>
  <si>
    <t>"The Lucky One"</t>
  </si>
  <si>
    <t>"Sugar"</t>
  </si>
  <si>
    <t>"Adrenalina"</t>
  </si>
  <si>
    <t>"Omaga"</t>
  </si>
  <si>
    <t>Barbara Pravi</t>
  </si>
  <si>
    <t>"Voilà"</t>
  </si>
  <si>
    <t>"Loco Loco"</t>
  </si>
  <si>
    <t>Rafał</t>
  </si>
  <si>
    <t>"The Ride"</t>
  </si>
  <si>
    <t>"10 Years"</t>
  </si>
  <si>
    <t>"Tout 'Univers"</t>
  </si>
  <si>
    <t>Fyr &amp; Flamme</t>
  </si>
  <si>
    <t>"Øve os på hinanden"</t>
  </si>
  <si>
    <t>"Voy a quedarme"</t>
  </si>
  <si>
    <t>Anxhela Peristeri</t>
  </si>
  <si>
    <t>"Karma"</t>
  </si>
  <si>
    <t>Blind Channel</t>
  </si>
  <si>
    <t>"Dark Side"</t>
  </si>
  <si>
    <t>The Black Mamba</t>
  </si>
  <si>
    <t>"Love Is on My Side"</t>
  </si>
  <si>
    <t>"Growing Up Is Getting Old"</t>
  </si>
  <si>
    <t>"The Moon Is Rising"</t>
  </si>
  <si>
    <t>"Embers"</t>
  </si>
  <si>
    <t>Schlagervännernas betygsättning för Eurovision 2021</t>
  </si>
  <si>
    <r>
      <t xml:space="preserve">Det här dokumentet är till för att hjälpa dig att betygssätta och rangordna samtliga bidrag som ska delta i Eurovision Song Contest 2021. När du är klar med detta kan du, om du vill, skicka in hela det här dokumentet till </t>
    </r>
    <r>
      <rPr>
        <u/>
        <sz val="11"/>
        <color theme="3"/>
        <rFont val="Calibri"/>
        <family val="2"/>
        <scheme val="minor"/>
      </rPr>
      <t>marcus@schlagervannerna.se</t>
    </r>
    <r>
      <rPr>
        <sz val="11"/>
        <color theme="1"/>
        <rFont val="Calibri"/>
        <family val="2"/>
        <scheme val="minor"/>
      </rPr>
      <t>, så kommer vi att sammanställa samtliga betyg vi får in, publicera på olika sätt i våra sociala medier och referera till i våra poddavsnitt.</t>
    </r>
  </si>
  <si>
    <t>Vi vill att du utnyttjar samtliga betyg och distribuerar dina betyg någotsånär jämnt över hela skalan. När dessa sedan avrundas till heltal förväntas du att få följande fördelning över betygen för de 39 bidragen:</t>
  </si>
  <si>
    <t>Vi hoppas att du kommer att tycka att detta är roligt och kan hjälpa dig att reda ut dina egna åsikter om bidragen i Eurovision Song Contest 2021. Ju fler personer som sedan skickar in sina betyg till oss, desto bättre vet vi vad våra lyssnare tycker om årets bidrag och kan förmedla ut detta till andra lyssnare och följare. Vi förbehåller oss rätten att publicera och/eller nämna särskilt intressanta betyg och/eller motiveringar i våra olika kanaler.</t>
  </si>
  <si>
    <t>Ordningen som bidragen listas i är inte den officiella startordningen, då denna inte är bestämd när detta skrivs. Den är istället baserad på förra årets startordning, som är teoretiskt möjlig även i år då alla länder har fått behålla sina platser i semifinaler och halvor, och är den ordning som Schlagervännerna själva kommer att använda när vi bedömer bidragen i våra program. I varje program bedömer vi fem eller sex semifinalbidrag och ett finalklart bidrag. De tre första programmen innehåller de bidrag som ska tävla i Semifinal 1 samt bidragen för de tre finalklara länder som ska rösta i den här semifinalen. De tre sista programmen har motsvarande bidrag för Semifinal 2.</t>
  </si>
  <si>
    <t>Fyll i ditt namn här så att vi ska kunna referera till dig:</t>
  </si>
  <si>
    <r>
      <t xml:space="preserve">Dina betyg baseras helt och hållet på ditt eget tyckande och din egen smak. Du ska alltså </t>
    </r>
    <r>
      <rPr>
        <b/>
        <i/>
        <sz val="11"/>
        <color theme="1"/>
        <rFont val="Calibri"/>
        <family val="2"/>
        <scheme val="minor"/>
      </rPr>
      <t>inte</t>
    </r>
    <r>
      <rPr>
        <b/>
        <sz val="11"/>
        <color theme="1"/>
        <rFont val="Calibri"/>
        <family val="2"/>
        <scheme val="minor"/>
      </rPr>
      <t xml:space="preserve"> väga in hur du tror att det kommer att gå i själva tävlingen eller vad du tror att andra kommer att tycka!</t>
    </r>
  </si>
  <si>
    <t>Så otroligt kompetent rakt igenom.</t>
  </si>
  <si>
    <t>Visst är det bra med lite edge, men den här artisten tar det till överdrift…</t>
  </si>
  <si>
    <t>Årets sämsta "Amen".</t>
  </si>
  <si>
    <t>The Roop har gjort det igen!</t>
  </si>
  <si>
    <t>Det går inte att undvika att bli glad av den här!</t>
  </si>
  <si>
    <t>Lite skrikigt, men ett extra plus för att hon står upp för LBTQ i ett land som Ryssland.</t>
  </si>
  <si>
    <t>Wrong place. Wrong singer. Wrong song.</t>
  </si>
  <si>
    <t>Och i underjordens brinnande Fuego hittar vi…</t>
  </si>
  <si>
    <t>Hur kunde den här slå ut Keinoo?</t>
  </si>
  <si>
    <t>Etno-techno är nog inte riktigt min grej.</t>
  </si>
  <si>
    <t>Segt och pretentiöst.</t>
  </si>
  <si>
    <t>Lite för söt för min smak.</t>
  </si>
  <si>
    <t>Finns det något eller någon i det här bidraget som har något med San Marino att göra? Rena rama främlingslegionen.</t>
  </si>
  <si>
    <t>Franskare än så här blir det bara inte. Det kan man säkert tycka både positivt och negativt om, själv är jag rätt neutral.</t>
  </si>
  <si>
    <t>Jag hade mycket högre förhoppningar på den här.</t>
  </si>
  <si>
    <t>Kul med det danska språket, men den här typen av musik lät roligare med Kirsten og Søren.</t>
  </si>
  <si>
    <t>Mycket bättre än förra årets!</t>
  </si>
  <si>
    <t>Intressant val av Portugal att ställa upp på engelska, och med den här typen av låt.</t>
  </si>
  <si>
    <t>Den här har så otroligt spännande takt och rytmik! Jag är fascinerad!</t>
  </si>
  <si>
    <t>Zzznark!</t>
  </si>
  <si>
    <t>Glad Schlagervän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</si>
</sst>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1"/>
      <name val="Calibri"/>
      <family val="2"/>
      <scheme val="minor"/>
    </font>
    <font>
      <u/>
      <sz val="11"/>
      <color theme="3"/>
      <name val="Calibri"/>
      <family val="2"/>
      <scheme val="minor"/>
    </font>
    <font>
      <sz val="11"/>
      <color rgb="FF001580"/>
      <name val="Calibri"/>
      <family val="2"/>
      <scheme val="minor"/>
    </font>
    <font>
      <sz val="11"/>
      <color rgb="FF2E8000"/>
      <name val="Calibri"/>
      <family val="2"/>
      <scheme val="minor"/>
    </font>
    <font>
      <sz val="11"/>
      <color rgb="FF800043"/>
      <name val="Calibri"/>
      <family val="2"/>
      <scheme val="minor"/>
    </font>
    <font>
      <sz val="11"/>
      <color rgb="FF005B80"/>
      <name val="Calibri"/>
      <family val="2"/>
      <scheme val="minor"/>
    </font>
    <font>
      <sz val="11"/>
      <color rgb="FF748000"/>
      <name val="Calibri"/>
      <family val="2"/>
      <scheme val="minor"/>
    </font>
    <font>
      <sz val="11"/>
      <color rgb="FF7A0080"/>
      <name val="Calibri"/>
      <family val="2"/>
      <scheme val="minor"/>
    </font>
    <font>
      <sz val="11"/>
      <color rgb="FF008062"/>
      <name val="Calibri"/>
      <family val="2"/>
      <scheme val="minor"/>
    </font>
    <font>
      <sz val="11"/>
      <color rgb="FF804900"/>
      <name val="Calibri"/>
      <family val="2"/>
      <scheme val="minor"/>
    </font>
    <font>
      <sz val="11"/>
      <color rgb="FF340080"/>
      <name val="Calibri"/>
      <family val="2"/>
      <scheme val="minor"/>
    </font>
    <font>
      <sz val="11"/>
      <color rgb="FF00801B"/>
      <name val="Calibri"/>
      <family val="2"/>
      <scheme val="minor"/>
    </font>
    <font>
      <sz val="11"/>
      <color rgb="FF800000"/>
      <name val="Calibri"/>
      <family val="2"/>
      <scheme val="minor"/>
    </font>
    <font>
      <sz val="11"/>
      <color rgb="FFFFC1C1"/>
      <name val="Calibri"/>
      <family val="2"/>
      <scheme val="minor"/>
    </font>
    <font>
      <sz val="24"/>
      <color theme="2"/>
      <name val="Calibri Light"/>
      <family val="2"/>
      <scheme val="major"/>
    </font>
    <font>
      <sz val="11"/>
      <color rgb="FFC1CBFF"/>
      <name val="Calibri"/>
      <family val="2"/>
      <scheme val="minor"/>
    </font>
    <font>
      <sz val="11"/>
      <color rgb="FFD7FFC1"/>
      <name val="Calibri"/>
      <family val="2"/>
      <scheme val="minor"/>
    </font>
    <font>
      <sz val="11"/>
      <color rgb="FFFFC1E1"/>
      <name val="Calibri"/>
      <family val="2"/>
      <scheme val="minor"/>
    </font>
    <font>
      <sz val="11"/>
      <color rgb="FFC1EDFF"/>
      <name val="Calibri"/>
      <family val="2"/>
      <scheme val="minor"/>
    </font>
    <font>
      <sz val="11"/>
      <color rgb="FFF9FFC1"/>
      <name val="Calibri"/>
      <family val="2"/>
      <scheme val="minor"/>
    </font>
    <font>
      <sz val="11"/>
      <color rgb="FFFCC1FF"/>
      <name val="Calibri"/>
      <family val="2"/>
      <scheme val="minor"/>
    </font>
    <font>
      <sz val="11"/>
      <color rgb="FFC1FFF0"/>
      <name val="Calibri"/>
      <family val="2"/>
      <scheme val="minor"/>
    </font>
    <font>
      <sz val="11"/>
      <color rgb="FFFFE4C1"/>
      <name val="Calibri"/>
      <family val="2"/>
      <scheme val="minor"/>
    </font>
    <font>
      <sz val="11"/>
      <color rgb="FFDAC1FF"/>
      <name val="Calibri"/>
      <family val="2"/>
      <scheme val="minor"/>
    </font>
    <font>
      <sz val="11"/>
      <color rgb="FFC1FFCE"/>
      <name val="Calibri"/>
      <family val="2"/>
      <scheme val="minor"/>
    </font>
    <font>
      <b/>
      <i/>
      <sz val="11"/>
      <color theme="1"/>
      <name val="Calibri"/>
      <family val="2"/>
      <scheme val="minor"/>
    </font>
    <font>
      <sz val="22"/>
      <color theme="1"/>
      <name val="Calibri"/>
      <family val="2"/>
      <scheme val="minor"/>
    </font>
  </fonts>
  <fills count="28">
    <fill>
      <patternFill patternType="none"/>
    </fill>
    <fill>
      <patternFill patternType="gray125"/>
    </fill>
    <fill>
      <patternFill patternType="solid">
        <fgColor theme="1"/>
        <bgColor indexed="64"/>
      </patternFill>
    </fill>
    <fill>
      <patternFill patternType="solid">
        <fgColor rgb="FF001580"/>
        <bgColor indexed="64"/>
      </patternFill>
    </fill>
    <fill>
      <patternFill patternType="solid">
        <fgColor rgb="FF2E8000"/>
        <bgColor indexed="64"/>
      </patternFill>
    </fill>
    <fill>
      <patternFill patternType="solid">
        <fgColor rgb="FF800043"/>
        <bgColor indexed="64"/>
      </patternFill>
    </fill>
    <fill>
      <patternFill patternType="solid">
        <fgColor rgb="FF005B80"/>
        <bgColor indexed="64"/>
      </patternFill>
    </fill>
    <fill>
      <patternFill patternType="solid">
        <fgColor rgb="FF748000"/>
        <bgColor indexed="64"/>
      </patternFill>
    </fill>
    <fill>
      <patternFill patternType="solid">
        <fgColor rgb="FF7A0080"/>
        <bgColor indexed="64"/>
      </patternFill>
    </fill>
    <fill>
      <patternFill patternType="solid">
        <fgColor rgb="FF008062"/>
        <bgColor indexed="64"/>
      </patternFill>
    </fill>
    <fill>
      <patternFill patternType="solid">
        <fgColor rgb="FF804900"/>
        <bgColor indexed="64"/>
      </patternFill>
    </fill>
    <fill>
      <patternFill patternType="solid">
        <fgColor rgb="FF340080"/>
        <bgColor indexed="64"/>
      </patternFill>
    </fill>
    <fill>
      <patternFill patternType="solid">
        <fgColor rgb="FF00801B"/>
        <bgColor indexed="64"/>
      </patternFill>
    </fill>
    <fill>
      <patternFill patternType="solid">
        <fgColor rgb="FF800000"/>
        <bgColor indexed="64"/>
      </patternFill>
    </fill>
    <fill>
      <patternFill patternType="solid">
        <fgColor rgb="FFFFC1C1"/>
        <bgColor indexed="64"/>
      </patternFill>
    </fill>
    <fill>
      <patternFill patternType="solid">
        <fgColor rgb="FFC1CBFF"/>
        <bgColor indexed="64"/>
      </patternFill>
    </fill>
    <fill>
      <patternFill patternType="solid">
        <fgColor rgb="FFD7FFC1"/>
        <bgColor indexed="64"/>
      </patternFill>
    </fill>
    <fill>
      <patternFill patternType="solid">
        <fgColor rgb="FFFFC1E1"/>
        <bgColor indexed="64"/>
      </patternFill>
    </fill>
    <fill>
      <patternFill patternType="solid">
        <fgColor rgb="FFC1EDFF"/>
        <bgColor indexed="64"/>
      </patternFill>
    </fill>
    <fill>
      <patternFill patternType="solid">
        <fgColor rgb="FFF9FFC1"/>
        <bgColor indexed="64"/>
      </patternFill>
    </fill>
    <fill>
      <patternFill patternType="solid">
        <fgColor rgb="FFFCC1FF"/>
        <bgColor indexed="64"/>
      </patternFill>
    </fill>
    <fill>
      <patternFill patternType="solid">
        <fgColor rgb="FFC1FFF0"/>
        <bgColor indexed="64"/>
      </patternFill>
    </fill>
    <fill>
      <patternFill patternType="solid">
        <fgColor rgb="FFFFE4C1"/>
        <bgColor indexed="64"/>
      </patternFill>
    </fill>
    <fill>
      <patternFill patternType="solid">
        <fgColor rgb="FFDAC1FF"/>
        <bgColor indexed="64"/>
      </patternFill>
    </fill>
    <fill>
      <patternFill patternType="solid">
        <fgColor rgb="FFC1FFCE"/>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20">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indexed="64"/>
      </top>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theme="0" tint="-0.14999847407452621"/>
      </right>
      <top style="thick">
        <color indexed="64"/>
      </top>
      <bottom style="thick">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2" fontId="0" fillId="0" borderId="0" xfId="0" applyNumberFormat="1"/>
    <xf numFmtId="0" fontId="5" fillId="0" borderId="0" xfId="0" applyFo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0" borderId="0" xfId="0" applyAlignment="1">
      <alignment shrinkToFit="1"/>
    </xf>
    <xf numFmtId="0" fontId="0" fillId="0" borderId="0" xfId="0" applyAlignment="1">
      <alignment vertical="top"/>
    </xf>
    <xf numFmtId="0" fontId="0" fillId="0" borderId="0" xfId="0" applyAlignment="1" applyProtection="1">
      <alignment vertical="top" wrapText="1"/>
      <protection locked="0"/>
    </xf>
    <xf numFmtId="0" fontId="0" fillId="0" borderId="0" xfId="0" applyProtection="1">
      <protection hidden="1"/>
    </xf>
    <xf numFmtId="9" fontId="0" fillId="0" borderId="0" xfId="1" applyFont="1" applyProtection="1">
      <protection hidden="1"/>
    </xf>
    <xf numFmtId="0" fontId="0" fillId="0" borderId="0" xfId="0" applyFont="1"/>
    <xf numFmtId="0" fontId="3" fillId="2" borderId="0" xfId="0" applyFont="1" applyFill="1" applyBorder="1" applyAlignment="1">
      <alignment vertical="top"/>
    </xf>
    <xf numFmtId="0" fontId="3" fillId="2" borderId="0" xfId="0" applyNumberFormat="1" applyFont="1" applyFill="1" applyBorder="1" applyAlignment="1">
      <alignment vertical="top"/>
    </xf>
    <xf numFmtId="164" fontId="3" fillId="2" borderId="0" xfId="0" applyNumberFormat="1" applyFont="1" applyFill="1" applyBorder="1" applyAlignment="1">
      <alignment vertical="top"/>
    </xf>
    <xf numFmtId="2" fontId="3" fillId="2" borderId="11" xfId="0" applyNumberFormat="1" applyFont="1" applyFill="1" applyBorder="1" applyAlignment="1">
      <alignment vertical="top"/>
    </xf>
    <xf numFmtId="2" fontId="3" fillId="2" borderId="0" xfId="0" applyNumberFormat="1" applyFont="1" applyFill="1" applyBorder="1" applyAlignment="1">
      <alignment vertical="top"/>
    </xf>
    <xf numFmtId="2" fontId="3" fillId="2" borderId="3" xfId="0" applyNumberFormat="1" applyFont="1" applyFill="1" applyBorder="1" applyAlignment="1">
      <alignment vertical="top"/>
    </xf>
    <xf numFmtId="2" fontId="3" fillId="2" borderId="12" xfId="0" applyNumberFormat="1" applyFont="1" applyFill="1" applyBorder="1" applyAlignment="1">
      <alignment vertical="top"/>
    </xf>
    <xf numFmtId="0" fontId="3" fillId="2" borderId="11" xfId="0" applyFont="1" applyFill="1" applyBorder="1" applyAlignment="1">
      <alignment vertical="top"/>
    </xf>
    <xf numFmtId="0" fontId="3" fillId="2" borderId="0" xfId="0" applyFont="1" applyFill="1" applyBorder="1" applyAlignment="1">
      <alignment vertical="top" wrapText="1"/>
    </xf>
    <xf numFmtId="0" fontId="0" fillId="0" borderId="0" xfId="0" applyFont="1" applyAlignment="1">
      <alignment horizontal="center"/>
    </xf>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0" xfId="0" applyFont="1" applyAlignment="1" applyProtection="1">
      <alignment wrapText="1"/>
      <protection locked="0"/>
    </xf>
    <xf numFmtId="0" fontId="0" fillId="0" borderId="2" xfId="0" applyBorder="1" applyAlignment="1" applyProtection="1">
      <alignment wrapText="1"/>
      <protection locked="0"/>
    </xf>
    <xf numFmtId="1" fontId="0" fillId="0" borderId="0" xfId="0" applyNumberFormat="1"/>
    <xf numFmtId="0" fontId="16" fillId="24" borderId="13" xfId="0" applyFont="1" applyFill="1" applyBorder="1"/>
    <xf numFmtId="0" fontId="16" fillId="24" borderId="8" xfId="0" applyFont="1" applyFill="1" applyBorder="1"/>
    <xf numFmtId="0" fontId="15" fillId="23" borderId="13" xfId="0" applyFont="1" applyFill="1" applyBorder="1"/>
    <xf numFmtId="0" fontId="15" fillId="23" borderId="8" xfId="0" applyFont="1" applyFill="1" applyBorder="1"/>
    <xf numFmtId="0" fontId="14" fillId="22" borderId="13" xfId="0" applyFont="1" applyFill="1" applyBorder="1"/>
    <xf numFmtId="0" fontId="14" fillId="22" borderId="8" xfId="0" applyFont="1" applyFill="1" applyBorder="1"/>
    <xf numFmtId="0" fontId="13" fillId="21" borderId="13" xfId="0" applyFont="1" applyFill="1" applyBorder="1"/>
    <xf numFmtId="0" fontId="13" fillId="21" borderId="8" xfId="0" applyFont="1" applyFill="1" applyBorder="1"/>
    <xf numFmtId="0" fontId="12" fillId="20" borderId="13" xfId="0" applyFont="1" applyFill="1" applyBorder="1"/>
    <xf numFmtId="0" fontId="12" fillId="20" borderId="8" xfId="0" applyFont="1" applyFill="1" applyBorder="1"/>
    <xf numFmtId="0" fontId="11" fillId="19" borderId="13" xfId="0" applyFont="1" applyFill="1" applyBorder="1"/>
    <xf numFmtId="0" fontId="11" fillId="19" borderId="8" xfId="0" applyFont="1" applyFill="1" applyBorder="1"/>
    <xf numFmtId="0" fontId="10" fillId="18" borderId="13" xfId="0" applyFont="1" applyFill="1" applyBorder="1"/>
    <xf numFmtId="0" fontId="10" fillId="18" borderId="8" xfId="0" applyFont="1" applyFill="1" applyBorder="1"/>
    <xf numFmtId="0" fontId="9" fillId="17" borderId="13" xfId="0" applyFont="1" applyFill="1" applyBorder="1"/>
    <xf numFmtId="0" fontId="9" fillId="17" borderId="8" xfId="0" applyFont="1" applyFill="1" applyBorder="1"/>
    <xf numFmtId="0" fontId="8" fillId="16" borderId="13" xfId="0" applyFont="1" applyFill="1" applyBorder="1"/>
    <xf numFmtId="0" fontId="8" fillId="16" borderId="8" xfId="0" applyFont="1" applyFill="1" applyBorder="1"/>
    <xf numFmtId="0" fontId="7" fillId="15" borderId="13" xfId="0" applyFont="1" applyFill="1" applyBorder="1"/>
    <xf numFmtId="0" fontId="7" fillId="15" borderId="8" xfId="0" applyFont="1" applyFill="1" applyBorder="1"/>
    <xf numFmtId="0" fontId="17" fillId="14" borderId="13" xfId="0" applyFont="1" applyFill="1" applyBorder="1"/>
    <xf numFmtId="0" fontId="17" fillId="14" borderId="8" xfId="0" applyFont="1" applyFill="1" applyBorder="1"/>
    <xf numFmtId="0" fontId="18" fillId="13" borderId="13" xfId="0" applyFont="1" applyFill="1" applyBorder="1"/>
    <xf numFmtId="0" fontId="18" fillId="13" borderId="8" xfId="0" applyFont="1" applyFill="1" applyBorder="1"/>
    <xf numFmtId="0" fontId="20" fillId="3" borderId="13" xfId="0" applyFont="1" applyFill="1" applyBorder="1"/>
    <xf numFmtId="0" fontId="20" fillId="3" borderId="8" xfId="0" applyFont="1" applyFill="1" applyBorder="1"/>
    <xf numFmtId="0" fontId="21" fillId="4" borderId="13" xfId="0" applyFont="1" applyFill="1" applyBorder="1"/>
    <xf numFmtId="0" fontId="21" fillId="4" borderId="8" xfId="0" applyFont="1" applyFill="1" applyBorder="1"/>
    <xf numFmtId="0" fontId="22" fillId="5" borderId="13" xfId="0" applyFont="1" applyFill="1" applyBorder="1"/>
    <xf numFmtId="0" fontId="22" fillId="5" borderId="8" xfId="0" applyFont="1" applyFill="1" applyBorder="1"/>
    <xf numFmtId="0" fontId="23" fillId="6" borderId="13" xfId="0" applyFont="1" applyFill="1" applyBorder="1"/>
    <xf numFmtId="0" fontId="23" fillId="6" borderId="8" xfId="0" applyFont="1" applyFill="1" applyBorder="1"/>
    <xf numFmtId="0" fontId="24" fillId="7" borderId="13" xfId="0" applyFont="1" applyFill="1" applyBorder="1"/>
    <xf numFmtId="0" fontId="24" fillId="7" borderId="8" xfId="0" applyFont="1" applyFill="1" applyBorder="1"/>
    <xf numFmtId="0" fontId="25" fillId="8" borderId="13" xfId="0" applyFont="1" applyFill="1" applyBorder="1"/>
    <xf numFmtId="0" fontId="25" fillId="8" borderId="8" xfId="0" applyFont="1" applyFill="1" applyBorder="1"/>
    <xf numFmtId="0" fontId="26" fillId="9" borderId="13" xfId="0" applyFont="1" applyFill="1" applyBorder="1"/>
    <xf numFmtId="0" fontId="26" fillId="9" borderId="8" xfId="0" applyFont="1" applyFill="1" applyBorder="1"/>
    <xf numFmtId="0" fontId="27" fillId="10" borderId="13" xfId="0" applyFont="1" applyFill="1" applyBorder="1"/>
    <xf numFmtId="0" fontId="27" fillId="10" borderId="8" xfId="0" applyFont="1" applyFill="1" applyBorder="1"/>
    <xf numFmtId="0" fontId="28" fillId="11" borderId="13" xfId="0" applyFont="1" applyFill="1" applyBorder="1"/>
    <xf numFmtId="0" fontId="28" fillId="11" borderId="8" xfId="0" applyFont="1" applyFill="1" applyBorder="1"/>
    <xf numFmtId="0" fontId="29" fillId="12" borderId="13" xfId="0" applyFont="1" applyFill="1" applyBorder="1"/>
    <xf numFmtId="0" fontId="29" fillId="12" borderId="8" xfId="0" applyFont="1" applyFill="1" applyBorder="1"/>
    <xf numFmtId="2" fontId="0" fillId="0" borderId="1" xfId="0" applyNumberFormat="1" applyBorder="1" applyProtection="1">
      <protection locked="0"/>
    </xf>
    <xf numFmtId="2" fontId="5" fillId="0" borderId="0" xfId="0" applyNumberFormat="1" applyFont="1"/>
    <xf numFmtId="0" fontId="0" fillId="25" borderId="17" xfId="0" applyFill="1" applyBorder="1" applyAlignment="1">
      <alignment horizontal="left" wrapText="1" indent="2"/>
    </xf>
    <xf numFmtId="0" fontId="0" fillId="25" borderId="18" xfId="0" applyFill="1" applyBorder="1" applyAlignment="1">
      <alignment horizontal="left" wrapText="1" indent="2"/>
    </xf>
    <xf numFmtId="0" fontId="0" fillId="25" borderId="19" xfId="0" applyFill="1" applyBorder="1" applyAlignment="1">
      <alignment horizontal="left" wrapText="1" indent="2"/>
    </xf>
    <xf numFmtId="0" fontId="31" fillId="27" borderId="18" xfId="0" applyFont="1" applyFill="1" applyBorder="1"/>
    <xf numFmtId="0" fontId="31" fillId="27" borderId="2" xfId="0" applyFont="1" applyFill="1" applyBorder="1"/>
    <xf numFmtId="0" fontId="0" fillId="25" borderId="13" xfId="0" applyFill="1" applyBorder="1" applyAlignment="1">
      <alignment wrapText="1"/>
    </xf>
    <xf numFmtId="0" fontId="0" fillId="25" borderId="10" xfId="0" applyFill="1" applyBorder="1" applyAlignment="1">
      <alignment wrapText="1"/>
    </xf>
    <xf numFmtId="0" fontId="0" fillId="25" borderId="8" xfId="0" applyFill="1" applyBorder="1" applyAlignment="1">
      <alignment wrapText="1"/>
    </xf>
    <xf numFmtId="0" fontId="2" fillId="25" borderId="13" xfId="0" applyFont="1" applyFill="1" applyBorder="1"/>
    <xf numFmtId="0" fontId="2" fillId="25" borderId="10" xfId="0" applyFont="1" applyFill="1" applyBorder="1"/>
    <xf numFmtId="0" fontId="2" fillId="25" borderId="8" xfId="0" applyFont="1" applyFill="1" applyBorder="1"/>
    <xf numFmtId="0" fontId="0" fillId="25" borderId="15" xfId="0" applyFill="1" applyBorder="1" applyAlignment="1">
      <alignment wrapText="1"/>
    </xf>
    <xf numFmtId="0" fontId="0" fillId="25" borderId="14" xfId="0" applyFill="1" applyBorder="1" applyAlignment="1">
      <alignment wrapText="1"/>
    </xf>
    <xf numFmtId="0" fontId="0" fillId="25" borderId="16" xfId="0" applyFill="1" applyBorder="1" applyAlignment="1">
      <alignment wrapText="1"/>
    </xf>
    <xf numFmtId="0" fontId="19" fillId="26" borderId="13" xfId="0" applyFont="1" applyFill="1" applyBorder="1" applyAlignment="1">
      <alignment horizontal="center"/>
    </xf>
    <xf numFmtId="0" fontId="19" fillId="26" borderId="10" xfId="0" applyFont="1" applyFill="1" applyBorder="1" applyAlignment="1">
      <alignment horizontal="center"/>
    </xf>
    <xf numFmtId="0" fontId="19" fillId="26" borderId="8" xfId="0" applyFont="1" applyFill="1" applyBorder="1" applyAlignment="1">
      <alignment horizontal="center"/>
    </xf>
  </cellXfs>
  <cellStyles count="2">
    <cellStyle name="Normal" xfId="0" builtinId="0"/>
    <cellStyle name="Procent" xfId="1" builtinId="5"/>
  </cellStyles>
  <dxfs count="63">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style="thin">
          <color indexed="64"/>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1"/>
        <color theme="0"/>
        <name val="Calibri"/>
        <family val="2"/>
        <scheme val="minor"/>
      </font>
      <numFmt numFmtId="164" formatCode="0.000"/>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1" readingOrder="0"/>
      <border>
        <left style="thick">
          <color indexed="64"/>
        </left>
      </border>
    </dxf>
    <dxf>
      <alignment horizontal="general" vertical="bottom" textRotation="0" wrapText="1" indent="0" justifyLastLine="0" shrinkToFit="0" readingOrder="0"/>
      <border diagonalUp="0" diagonalDown="0">
        <left style="thick">
          <color indexed="64"/>
        </left>
        <right style="thick">
          <color indexed="64"/>
        </right>
        <top style="thick">
          <color indexed="64"/>
        </top>
        <bottom style="thick">
          <color indexed="64"/>
        </bottom>
        <vertical style="thick">
          <color indexed="64"/>
        </vertical>
        <horizontal style="thick">
          <color indexed="64"/>
        </horizontal>
      </border>
      <protection locked="0" hidden="0"/>
    </dxf>
    <dxf>
      <numFmt numFmtId="0" formatCode="General"/>
      <fill>
        <patternFill patternType="solid">
          <fgColor indexed="64"/>
          <bgColor theme="1"/>
        </patternFill>
      </fill>
    </dxf>
    <dxf>
      <numFmt numFmtId="0" formatCode="General"/>
      <fill>
        <patternFill patternType="solid">
          <fgColor indexed="64"/>
          <bgColor theme="1"/>
        </patternFill>
      </fill>
      <border diagonalUp="0" diagonalDown="0">
        <left style="thin">
          <color indexed="64"/>
        </left>
        <right style="thin">
          <color indexed="64"/>
        </right>
        <top/>
        <bottom/>
        <vertical/>
        <horizontal/>
      </border>
    </dxf>
    <dxf>
      <fill>
        <patternFill patternType="solid">
          <fgColor indexed="64"/>
          <bgColor theme="1"/>
        </patternFill>
      </fill>
      <border diagonalUp="0" diagonalDown="0">
        <left style="thin">
          <color indexed="64"/>
        </left>
        <right style="thin">
          <color indexed="64"/>
        </right>
        <top/>
        <bottom/>
        <vertical/>
        <horizontal/>
      </border>
    </dxf>
    <dxf>
      <fill>
        <patternFill patternType="solid">
          <fgColor indexed="64"/>
          <bgColor theme="1"/>
        </patternFill>
      </fill>
      <border diagonalUp="0" diagonalDown="0">
        <left style="thin">
          <color indexed="64"/>
        </left>
        <right style="thin">
          <color indexed="64"/>
        </right>
        <top/>
        <bottom/>
        <vertical/>
        <horizontal/>
      </border>
    </dxf>
    <dxf>
      <numFmt numFmtId="0" formatCode="General"/>
      <fill>
        <patternFill patternType="solid">
          <fgColor indexed="64"/>
          <bgColor theme="1"/>
        </patternFill>
      </fill>
      <border diagonalUp="0" diagonalDown="0" outline="0">
        <left/>
        <right style="thin">
          <color indexed="64"/>
        </right>
        <top/>
        <bottom/>
      </border>
    </dxf>
    <dxf>
      <font>
        <b val="0"/>
        <i/>
      </font>
      <numFmt numFmtId="0" formatCode="General"/>
      <border>
        <left style="thick">
          <color indexed="64"/>
        </left>
        <right/>
      </border>
    </dxf>
    <dxf>
      <numFmt numFmtId="2" formatCode="0.00"/>
      <fill>
        <patternFill patternType="none">
          <fgColor indexed="64"/>
          <bgColor auto="1"/>
        </patternFill>
      </fill>
      <border diagonalUp="0" diagonalDown="0">
        <left style="thick">
          <color indexed="64"/>
        </left>
        <right style="thick">
          <color indexed="64"/>
        </right>
        <top style="thick">
          <color indexed="64"/>
        </top>
        <bottom style="thick">
          <color indexed="64"/>
        </bottom>
        <vertical/>
        <horizontal/>
      </border>
      <protection locked="0" hidden="0"/>
    </dxf>
    <dxf>
      <font>
        <i/>
      </font>
      <numFmt numFmtId="2" formatCode="0.00"/>
      <border outline="0">
        <left/>
        <right style="thick">
          <color indexed="64"/>
        </right>
      </border>
    </dxf>
    <dxf>
      <font>
        <i/>
      </font>
      <numFmt numFmtId="0" formatCode="General"/>
    </dxf>
    <dxf>
      <font>
        <i val="0"/>
      </font>
    </dxf>
    <dxf>
      <font>
        <i val="0"/>
      </font>
    </dxf>
    <dxf>
      <font>
        <i val="0"/>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i val="0"/>
      </font>
    </dxf>
    <dxf>
      <font>
        <i val="0"/>
      </font>
    </dxf>
    <dxf>
      <font>
        <strike val="0"/>
        <outline val="0"/>
        <shadow val="0"/>
        <u val="none"/>
        <vertAlign val="baseline"/>
        <sz val="11"/>
        <color theme="0"/>
        <name val="Calibri"/>
        <family val="2"/>
        <scheme val="minor"/>
      </font>
      <fill>
        <patternFill patternType="solid">
          <fgColor indexed="64"/>
          <bgColor theme="1"/>
        </patternFill>
      </fill>
      <alignment horizontal="general" vertical="top" textRotation="0" indent="0" justifyLastLine="0" shrinkToFit="0" readingOrder="0"/>
    </dxf>
    <dxf>
      <alignment horizontal="general" vertical="top" textRotation="0" wrapText="1" indent="0" justifyLastLine="0" shrinkToFit="0" readingOrder="0"/>
      <protection locked="0" hidden="0"/>
    </dxf>
    <dxf>
      <font>
        <b val="0"/>
        <i val="0"/>
        <color theme="1"/>
      </font>
      <fill>
        <patternFill>
          <bgColor rgb="FFFFFF00"/>
        </patternFill>
      </fill>
    </dxf>
    <dxf>
      <font>
        <color rgb="FFFF0000"/>
      </font>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7" tint="0.59996337778862885"/>
        </patternFill>
      </fill>
    </dxf>
    <dxf>
      <fill>
        <patternFill>
          <bgColor theme="7" tint="0.79998168889431442"/>
        </patternFill>
      </fill>
    </dxf>
    <dxf>
      <fill>
        <patternFill>
          <bgColor theme="8" tint="0.59996337778862885"/>
        </patternFill>
      </fill>
    </dxf>
    <dxf>
      <fill>
        <patternFill>
          <bgColor theme="8" tint="0.79998168889431442"/>
        </patternFill>
      </fill>
    </dxf>
    <dxf>
      <fill>
        <patternFill>
          <bgColor theme="9" tint="0.59996337778862885"/>
        </patternFill>
      </fill>
    </dxf>
    <dxf>
      <fill>
        <patternFill>
          <bgColor theme="9" tint="0.79998168889431442"/>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5" tint="-0.499984740745262"/>
        </patternFill>
      </fill>
    </dxf>
    <dxf>
      <font>
        <color theme="0"/>
      </font>
      <fill>
        <patternFill>
          <bgColor theme="5" tint="-0.24994659260841701"/>
        </patternFill>
      </fill>
    </dxf>
    <dxf>
      <font>
        <color theme="0"/>
      </font>
      <fill>
        <patternFill>
          <bgColor theme="6" tint="-0.499984740745262"/>
        </patternFill>
      </fill>
    </dxf>
    <dxf>
      <font>
        <color theme="0"/>
      </font>
      <fill>
        <patternFill>
          <bgColor theme="6" tint="-0.24994659260841701"/>
        </patternFill>
      </fill>
    </dxf>
    <dxf>
      <font>
        <color theme="0"/>
      </font>
      <fill>
        <patternFill>
          <bgColor theme="7" tint="-0.499984740745262"/>
        </patternFill>
      </fill>
    </dxf>
    <dxf>
      <font>
        <color theme="0"/>
      </font>
      <fill>
        <patternFill>
          <bgColor theme="7" tint="-0.24994659260841701"/>
        </patternFill>
      </fill>
    </dxf>
    <dxf>
      <font>
        <color theme="0"/>
      </font>
      <fill>
        <patternFill>
          <bgColor theme="8" tint="-0.499984740745262"/>
        </patternFill>
      </fill>
    </dxf>
    <dxf>
      <font>
        <color theme="0"/>
      </font>
      <fill>
        <patternFill>
          <bgColor theme="8" tint="-0.24994659260841701"/>
        </patternFill>
      </fill>
    </dxf>
    <dxf>
      <font>
        <color theme="0"/>
      </font>
      <fill>
        <patternFill>
          <bgColor theme="9" tint="-0.499984740745262"/>
        </patternFill>
      </fill>
    </dxf>
    <dxf>
      <font>
        <color theme="0"/>
      </font>
      <fill>
        <patternFill>
          <bgColor theme="9" tint="-0.24994659260841701"/>
        </patternFill>
      </fill>
    </dxf>
    <dxf>
      <font>
        <b/>
        <i val="0"/>
        <color theme="0"/>
      </font>
      <fill>
        <patternFill>
          <bgColor rgb="FFFF0000"/>
        </patternFill>
      </fill>
    </dxf>
  </dxfs>
  <tableStyles count="0" defaultTableStyle="TableStyleMedium2" defaultPivotStyle="PivotStyleLight16"/>
  <colors>
    <mruColors>
      <color rgb="FF301010"/>
      <color rgb="FF101530"/>
      <color rgb="FF1B3010"/>
      <color rgb="FF301021"/>
      <color rgb="FF102730"/>
      <color rgb="FF2D3010"/>
      <color rgb="FF2E1030"/>
      <color rgb="FF103028"/>
      <color rgb="FF302210"/>
      <color rgb="FF1D1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'Beräkningar för instruktioner'!$H$1</c:f>
              <c:strCache>
                <c:ptCount val="1"/>
                <c:pt idx="0">
                  <c:v>0</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800000"/>
              </a:solidFill>
              <a:ln w="9525" cap="rnd">
                <a:solidFill>
                  <a:srgbClr val="FFC1C1"/>
                </a:solidFill>
                <a:round/>
              </a:ln>
              <a:effectLst>
                <a:outerShdw blurRad="57150" dist="19050" dir="5400000" algn="ctr" rotWithShape="0">
                  <a:srgbClr val="000000">
                    <a:alpha val="63000"/>
                  </a:srgbClr>
                </a:outerShdw>
              </a:effectLst>
            </c:spPr>
          </c:marker>
          <c:dLbls>
            <c:dLbl>
              <c:idx val="0"/>
              <c:tx>
                <c:rich>
                  <a:bodyPr/>
                  <a:lstStyle/>
                  <a:p>
                    <a:fld id="{0E4427D4-A172-41DA-AA9E-73ADE11835F1}"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F-A5EE-446B-9602-4FC8BB4AAF1C}"/>
                </c:ext>
              </c:extLst>
            </c:dLbl>
            <c:dLbl>
              <c:idx val="1"/>
              <c:tx>
                <c:rich>
                  <a:bodyPr/>
                  <a:lstStyle/>
                  <a:p>
                    <a:fld id="{8E969A3C-4351-4716-82C9-5D28D6E70D59}"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0-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1-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2-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3-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4-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5-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6-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7-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8-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9-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A-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B-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C-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D-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E-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F-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0-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1-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2-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3-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4-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5-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6-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7-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8-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9-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A-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B-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C-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D-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E-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F-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0-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1-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2-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3-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4-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5-A5EE-446B-9602-4FC8BB4AAF1C}"/>
                </c:ext>
              </c:extLst>
            </c:dLbl>
            <c:spPr>
              <a:solidFill>
                <a:srgbClr val="800000"/>
              </a:solidFill>
              <a:ln>
                <a:solidFill>
                  <a:sysClr val="windowText" lastClr="000000"/>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instruktioner'!$H$2:$H$40</c:f>
              <c:numCache>
                <c:formatCode>General</c:formatCode>
                <c:ptCount val="39"/>
                <c:pt idx="0">
                  <c:v>0.33190919412373104</c:v>
                </c:pt>
                <c:pt idx="1">
                  <c:v>0.57468572227817871</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1F8-A5EE-446B-9602-4FC8BB4AAF1C}"/>
            </c:ext>
          </c:extLst>
        </c:ser>
        <c:ser>
          <c:idx val="1"/>
          <c:order val="1"/>
          <c:tx>
            <c:strRef>
              <c:f>'Beräkningar för instruktioner'!$I$1</c:f>
              <c:strCache>
                <c:ptCount val="1"/>
                <c:pt idx="0">
                  <c:v>1</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1580"/>
              </a:solidFill>
              <a:ln w="9525" cap="rnd">
                <a:solidFill>
                  <a:srgbClr val="C1CB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A-A5EE-446B-9602-4FC8BB4AAF1C}"/>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B-A5EE-446B-9602-4FC8BB4AAF1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C-A5EE-446B-9602-4FC8BB4AAF1C}"/>
                </c:ext>
              </c:extLst>
            </c:dLbl>
            <c:dLbl>
              <c:idx val="3"/>
              <c:tx>
                <c:rich>
                  <a:bodyPr/>
                  <a:lstStyle/>
                  <a:p>
                    <a:fld id="{176EEC00-4D66-4012-883E-FE4A86F5133F}"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D-A5EE-446B-9602-4FC8BB4AAF1C}"/>
                </c:ext>
              </c:extLst>
            </c:dLbl>
            <c:dLbl>
              <c:idx val="4"/>
              <c:tx>
                <c:rich>
                  <a:bodyPr/>
                  <a:lstStyle/>
                  <a:p>
                    <a:fld id="{DD4B2F08-F8B9-4E8E-B228-E871F1B5D813}"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E-A5EE-446B-9602-4FC8BB4AAF1C}"/>
                </c:ext>
              </c:extLst>
            </c:dLbl>
            <c:dLbl>
              <c:idx val="5"/>
              <c:tx>
                <c:rich>
                  <a:bodyPr/>
                  <a:lstStyle/>
                  <a:p>
                    <a:fld id="{7AF9D93B-FE61-4EBE-BC5F-0910EF529503}"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F-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0-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1-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2-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3-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4-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5-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6-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7-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8-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9-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A-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B-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C-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D-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E-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F-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0-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1-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2-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3-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4-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5-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6-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7-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8-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9-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A-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B-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C-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D-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E-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F-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0-A5EE-446B-9602-4FC8BB4AAF1C}"/>
                </c:ext>
              </c:extLst>
            </c:dLbl>
            <c:spPr>
              <a:solidFill>
                <a:srgbClr val="0015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instruktioner'!$I$2:$I$40</c:f>
              <c:numCache>
                <c:formatCode>General</c:formatCode>
                <c:ptCount val="39"/>
                <c:pt idx="0">
                  <c:v>#N/A</c:v>
                </c:pt>
                <c:pt idx="1">
                  <c:v>#N/A</c:v>
                </c:pt>
                <c:pt idx="2">
                  <c:v>0.11989940604697291</c:v>
                </c:pt>
                <c:pt idx="3">
                  <c:v>0.42996101561239258</c:v>
                </c:pt>
                <c:pt idx="4">
                  <c:v>0.71785597314768645</c:v>
                </c:pt>
                <c:pt idx="5">
                  <c:v>0.20147356170745212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223-A5EE-446B-9602-4FC8BB4AAF1C}"/>
            </c:ext>
          </c:extLst>
        </c:ser>
        <c:ser>
          <c:idx val="2"/>
          <c:order val="2"/>
          <c:tx>
            <c:strRef>
              <c:f>'Beräkningar för instruktioner'!$J$1</c:f>
              <c:strCache>
                <c:ptCount val="1"/>
                <c:pt idx="0">
                  <c:v>2</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2E8000"/>
              </a:solidFill>
              <a:ln w="9525" cap="rnd">
                <a:solidFill>
                  <a:srgbClr val="D7FFC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5-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6-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7-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8-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9-A5EE-446B-9602-4FC8BB4AAF1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A-A5EE-446B-9602-4FC8BB4AAF1C}"/>
                </c:ext>
              </c:extLst>
            </c:dLbl>
            <c:dLbl>
              <c:idx val="6"/>
              <c:tx>
                <c:rich>
                  <a:bodyPr/>
                  <a:lstStyle/>
                  <a:p>
                    <a:fld id="{A6E3934A-5482-495F-A883-9D9537FE03F0}"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B-A5EE-446B-9602-4FC8BB4AAF1C}"/>
                </c:ext>
              </c:extLst>
            </c:dLbl>
            <c:dLbl>
              <c:idx val="7"/>
              <c:tx>
                <c:rich>
                  <a:bodyPr/>
                  <a:lstStyle/>
                  <a:p>
                    <a:fld id="{6E119F8D-0874-43EE-A8E2-6A2BEFF740B4}"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C-A5EE-446B-9602-4FC8BB4AAF1C}"/>
                </c:ext>
              </c:extLst>
            </c:dLbl>
            <c:dLbl>
              <c:idx val="8"/>
              <c:tx>
                <c:rich>
                  <a:bodyPr/>
                  <a:lstStyle/>
                  <a:p>
                    <a:fld id="{BAA7864B-6CC8-4E78-AE0C-B91085388D98}"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D-A5EE-446B-9602-4FC8BB4AAF1C}"/>
                </c:ext>
              </c:extLst>
            </c:dLbl>
            <c:dLbl>
              <c:idx val="9"/>
              <c:tx>
                <c:rich>
                  <a:bodyPr/>
                  <a:lstStyle/>
                  <a:p>
                    <a:fld id="{79B517B3-C7E3-44F8-BE4A-79EAC54936DB}"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E-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0-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1-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2-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3-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4-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5-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6-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7-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8-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9-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A-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B-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C-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D-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E-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F-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0-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1-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2-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3-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4-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5-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6-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7-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8-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9-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A-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B-A5EE-446B-9602-4FC8BB4AAF1C}"/>
                </c:ext>
              </c:extLst>
            </c:dLbl>
            <c:spPr>
              <a:solidFill>
                <a:srgbClr val="2E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instruktioner'!$J$2:$J$40</c:f>
              <c:numCache>
                <c:formatCode>General</c:formatCode>
                <c:ptCount val="39"/>
                <c:pt idx="0">
                  <c:v>#N/A</c:v>
                </c:pt>
                <c:pt idx="1">
                  <c:v>#N/A</c:v>
                </c:pt>
                <c:pt idx="2">
                  <c:v>#N/A</c:v>
                </c:pt>
                <c:pt idx="3">
                  <c:v>#N/A</c:v>
                </c:pt>
                <c:pt idx="4">
                  <c:v>#N/A</c:v>
                </c:pt>
                <c:pt idx="5">
                  <c:v>#N/A</c:v>
                </c:pt>
                <c:pt idx="6">
                  <c:v>0.4992346873113423</c:v>
                </c:pt>
                <c:pt idx="7">
                  <c:v>0.83782769069345808</c:v>
                </c:pt>
                <c:pt idx="8">
                  <c:v>0.33540218851805148</c:v>
                </c:pt>
                <c:pt idx="9">
                  <c:v>0.66244444879647058</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24E-A5EE-446B-9602-4FC8BB4AAF1C}"/>
            </c:ext>
          </c:extLst>
        </c:ser>
        <c:ser>
          <c:idx val="3"/>
          <c:order val="3"/>
          <c:tx>
            <c:strRef>
              <c:f>'Beräkningar för instruktioner'!$K$1</c:f>
              <c:strCache>
                <c:ptCount val="1"/>
                <c:pt idx="0">
                  <c:v>3</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800043"/>
              </a:solidFill>
              <a:ln w="9525" cap="rnd">
                <a:solidFill>
                  <a:srgbClr val="FFC1E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0-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1-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2-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3-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4-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5-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6-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7-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8-A5EE-446B-9602-4FC8BB4AAF1C}"/>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9-A5EE-446B-9602-4FC8BB4AAF1C}"/>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A-A5EE-446B-9602-4FC8BB4AAF1C}"/>
                </c:ext>
              </c:extLst>
            </c:dLbl>
            <c:dLbl>
              <c:idx val="11"/>
              <c:tx>
                <c:rich>
                  <a:bodyPr/>
                  <a:lstStyle/>
                  <a:p>
                    <a:fld id="{DB959A1C-BE9B-4C5B-99F0-A92FD3C69A90}"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B-A5EE-446B-9602-4FC8BB4AAF1C}"/>
                </c:ext>
              </c:extLst>
            </c:dLbl>
            <c:dLbl>
              <c:idx val="12"/>
              <c:tx>
                <c:rich>
                  <a:bodyPr/>
                  <a:lstStyle/>
                  <a:p>
                    <a:fld id="{BD2D6A31-07B8-44EA-8955-8F5770BDCC88}"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C-A5EE-446B-9602-4FC8BB4AAF1C}"/>
                </c:ext>
              </c:extLst>
            </c:dLbl>
            <c:dLbl>
              <c:idx val="13"/>
              <c:tx>
                <c:rich>
                  <a:bodyPr/>
                  <a:lstStyle/>
                  <a:p>
                    <a:fld id="{7E6912D2-493D-4BB5-B977-2A327D7AFF43}"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D-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F-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0-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1-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2-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3-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4-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5-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6-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7-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8-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9-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A-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B-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C-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D-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E-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F-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0-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1-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2-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3-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4-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5-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6-A5EE-446B-9602-4FC8BB4AAF1C}"/>
                </c:ext>
              </c:extLst>
            </c:dLbl>
            <c:spPr>
              <a:solidFill>
                <a:srgbClr val="800043"/>
              </a:solidFill>
              <a:ln>
                <a:solidFill>
                  <a:schemeClr val="tx1"/>
                </a:solidFill>
              </a:ln>
              <a:effectLst/>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instruktioner'!$K$2:$K$40</c:f>
              <c:numCache>
                <c:formatCode>General</c:formatCode>
                <c:ptCount val="39"/>
                <c:pt idx="0">
                  <c:v>#N/A</c:v>
                </c:pt>
                <c:pt idx="1">
                  <c:v>#N/A</c:v>
                </c:pt>
                <c:pt idx="2">
                  <c:v>#N/A</c:v>
                </c:pt>
                <c:pt idx="3">
                  <c:v>#N/A</c:v>
                </c:pt>
                <c:pt idx="4">
                  <c:v>#N/A</c:v>
                </c:pt>
                <c:pt idx="5">
                  <c:v>#N/A</c:v>
                </c:pt>
                <c:pt idx="6">
                  <c:v>#N/A</c:v>
                </c:pt>
                <c:pt idx="7">
                  <c:v>#N/A</c:v>
                </c:pt>
                <c:pt idx="8">
                  <c:v>#N/A</c:v>
                </c:pt>
                <c:pt idx="9">
                  <c:v>#N/A</c:v>
                </c:pt>
                <c:pt idx="10">
                  <c:v>0.13802222127175834</c:v>
                </c:pt>
                <c:pt idx="11">
                  <c:v>0.4284882456975595</c:v>
                </c:pt>
                <c:pt idx="12">
                  <c:v>0.78968381860096537</c:v>
                </c:pt>
                <c:pt idx="13">
                  <c:v>0.25224187324163405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279-A5EE-446B-9602-4FC8BB4AAF1C}"/>
            </c:ext>
          </c:extLst>
        </c:ser>
        <c:ser>
          <c:idx val="4"/>
          <c:order val="4"/>
          <c:tx>
            <c:strRef>
              <c:f>'Beräkningar för instruktioner'!$L$1</c:f>
              <c:strCache>
                <c:ptCount val="1"/>
                <c:pt idx="0">
                  <c:v>4</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5B80"/>
              </a:solidFill>
              <a:ln w="9525" cap="rnd">
                <a:solidFill>
                  <a:srgbClr val="C1ED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B-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C-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D-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E-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F-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0-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1-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2-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3-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4-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5-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6-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7-A5EE-446B-9602-4FC8BB4AAF1C}"/>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8-A5EE-446B-9602-4FC8BB4AAF1C}"/>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9-A5EE-446B-9602-4FC8BB4AAF1C}"/>
                </c:ext>
              </c:extLst>
            </c:dLbl>
            <c:dLbl>
              <c:idx val="15"/>
              <c:tx>
                <c:rich>
                  <a:bodyPr/>
                  <a:lstStyle/>
                  <a:p>
                    <a:fld id="{637F228F-6094-4EE0-9B1D-8AF67677250C}"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A-A5EE-446B-9602-4FC8BB4AAF1C}"/>
                </c:ext>
              </c:extLst>
            </c:dLbl>
            <c:dLbl>
              <c:idx val="16"/>
              <c:tx>
                <c:rich>
                  <a:bodyPr/>
                  <a:lstStyle/>
                  <a:p>
                    <a:fld id="{5280FD5F-B16F-457F-B7BD-36C361275110}"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B-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C-A5EE-446B-9602-4FC8BB4AAF1C}"/>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D-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E-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F-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0-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1-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2-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3-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4-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5-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6-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7-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8-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9-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A-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B-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C-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D-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E-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F-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0-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1-A5EE-446B-9602-4FC8BB4AAF1C}"/>
                </c:ext>
              </c:extLst>
            </c:dLbl>
            <c:spPr>
              <a:solidFill>
                <a:srgbClr val="005B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instruktioner'!$L$2:$L$40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0.58852969951605094</c:v>
                </c:pt>
                <c:pt idx="15">
                  <c:v>0.85319913235750633</c:v>
                </c:pt>
                <c:pt idx="16">
                  <c:v>0.36596010321637418</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2A4-A5EE-446B-9602-4FC8BB4AAF1C}"/>
            </c:ext>
          </c:extLst>
        </c:ser>
        <c:ser>
          <c:idx val="5"/>
          <c:order val="5"/>
          <c:tx>
            <c:strRef>
              <c:f>'Beräkningar för instruktioner'!$M$1</c:f>
              <c:strCache>
                <c:ptCount val="1"/>
                <c:pt idx="0">
                  <c:v>5</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748000"/>
              </a:solidFill>
              <a:ln w="9525" cap="rnd">
                <a:solidFill>
                  <a:srgbClr val="F9FFC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6-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7-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8-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9-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A-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B-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C-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D-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E-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F-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0-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1-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2-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3-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4-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5-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6-A5EE-446B-9602-4FC8BB4AAF1C}"/>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7-A5EE-446B-9602-4FC8BB4AAF1C}"/>
                </c:ext>
              </c:extLst>
            </c:dLbl>
            <c:dLbl>
              <c:idx val="18"/>
              <c:tx>
                <c:rich>
                  <a:bodyPr/>
                  <a:lstStyle/>
                  <a:p>
                    <a:fld id="{F29DA66F-06A0-4377-903A-210F965486D7}"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8-A5EE-446B-9602-4FC8BB4AAF1C}"/>
                </c:ext>
              </c:extLst>
            </c:dLbl>
            <c:dLbl>
              <c:idx val="19"/>
              <c:tx>
                <c:rich>
                  <a:bodyPr/>
                  <a:lstStyle/>
                  <a:p>
                    <a:fld id="{CAA1E384-43D2-4286-B65A-D50C316B0BD7}"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9-A5EE-446B-9602-4FC8BB4AAF1C}"/>
                </c:ext>
              </c:extLst>
            </c:dLbl>
            <c:dLbl>
              <c:idx val="20"/>
              <c:tx>
                <c:rich>
                  <a:bodyPr/>
                  <a:lstStyle/>
                  <a:p>
                    <a:fld id="{8A53DC45-B428-477D-93C3-8725A4DE9609}"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A-A5EE-446B-9602-4FC8BB4AAF1C}"/>
                </c:ext>
              </c:extLst>
            </c:dLbl>
            <c:dLbl>
              <c:idx val="21"/>
              <c:tx>
                <c:rich>
                  <a:bodyPr/>
                  <a:lstStyle/>
                  <a:p>
                    <a:fld id="{A9261FB5-057C-4AF2-8B26-0CB783C3468F}"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B-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C-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D-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E-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F-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0-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1-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2-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3-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4-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5-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6-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7-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8-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9-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A-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B-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C-A5EE-446B-9602-4FC8BB4AAF1C}"/>
                </c:ext>
              </c:extLst>
            </c:dLbl>
            <c:spPr>
              <a:solidFill>
                <a:srgbClr val="74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instruktioner'!$M$2:$M$40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0.66315794502709335</c:v>
                </c:pt>
                <c:pt idx="18">
                  <c:v>0.21413765428373638</c:v>
                </c:pt>
                <c:pt idx="19">
                  <c:v>0.4868262307719462</c:v>
                </c:pt>
                <c:pt idx="20">
                  <c:v>0.80941569947420655</c:v>
                </c:pt>
                <c:pt idx="21">
                  <c:v>0.28199369330718727</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2CF-A5EE-446B-9602-4FC8BB4AAF1C}"/>
            </c:ext>
          </c:extLst>
        </c:ser>
        <c:ser>
          <c:idx val="6"/>
          <c:order val="6"/>
          <c:tx>
            <c:strRef>
              <c:f>'Beräkningar för instruktioner'!$N$1</c:f>
              <c:strCache>
                <c:ptCount val="1"/>
                <c:pt idx="0">
                  <c:v>6</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7A0080"/>
              </a:solidFill>
              <a:ln w="9525" cap="rnd">
                <a:solidFill>
                  <a:srgbClr val="FCC1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1-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2-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3-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4-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5-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6-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7-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8-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9-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A-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B-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C-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D-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E-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F-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0-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1-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2-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3-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4-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5-A5EE-446B-9602-4FC8BB4AAF1C}"/>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6-A5EE-446B-9602-4FC8BB4AAF1C}"/>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7-A5EE-446B-9602-4FC8BB4AAF1C}"/>
                </c:ext>
              </c:extLst>
            </c:dLbl>
            <c:dLbl>
              <c:idx val="23"/>
              <c:tx>
                <c:rich>
                  <a:bodyPr/>
                  <a:lstStyle/>
                  <a:p>
                    <a:fld id="{DC45B26D-2AFB-44B3-8EED-D909D060BD86}"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8-A5EE-446B-9602-4FC8BB4AAF1C}"/>
                </c:ext>
              </c:extLst>
            </c:dLbl>
            <c:dLbl>
              <c:idx val="24"/>
              <c:tx>
                <c:rich>
                  <a:bodyPr/>
                  <a:lstStyle/>
                  <a:p>
                    <a:fld id="{B539491A-19DF-4471-B03C-B10316BD15A6}"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9-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A-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B-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C-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D-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E-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F-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0-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1-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2-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3-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4-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5-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6-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7-A5EE-446B-9602-4FC8BB4AAF1C}"/>
                </c:ext>
              </c:extLst>
            </c:dLbl>
            <c:spPr>
              <a:solidFill>
                <a:srgbClr val="7A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instruktioner'!$N$2:$N$40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0.61603515821665411</c:v>
                </c:pt>
                <c:pt idx="23">
                  <c:v>0.15861789620671657</c:v>
                </c:pt>
                <c:pt idx="24">
                  <c:v>0.43950896458226085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2FA-A5EE-446B-9602-4FC8BB4AAF1C}"/>
            </c:ext>
          </c:extLst>
        </c:ser>
        <c:ser>
          <c:idx val="7"/>
          <c:order val="7"/>
          <c:tx>
            <c:strRef>
              <c:f>'Beräkningar för instruktioner'!$O$1</c:f>
              <c:strCache>
                <c:ptCount val="1"/>
                <c:pt idx="0">
                  <c:v>7</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8062"/>
              </a:solidFill>
              <a:ln w="9525" cap="rnd">
                <a:solidFill>
                  <a:srgbClr val="C1FFF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C-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D-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E-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F-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0-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1-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2-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3-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4-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5-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6-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7-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8-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9-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A-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B-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C-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D-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E-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F-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0-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1-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2-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3-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4-A5EE-446B-9602-4FC8BB4AAF1C}"/>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5-A5EE-446B-9602-4FC8BB4AAF1C}"/>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6-A5EE-446B-9602-4FC8BB4AAF1C}"/>
                </c:ext>
              </c:extLst>
            </c:dLbl>
            <c:dLbl>
              <c:idx val="27"/>
              <c:tx>
                <c:rich>
                  <a:bodyPr/>
                  <a:lstStyle/>
                  <a:p>
                    <a:fld id="{33C0D4FF-89B7-4806-A94C-1516FA307694}"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7-A5EE-446B-9602-4FC8BB4AAF1C}"/>
                </c:ext>
              </c:extLst>
            </c:dLbl>
            <c:dLbl>
              <c:idx val="28"/>
              <c:tx>
                <c:rich>
                  <a:bodyPr/>
                  <a:lstStyle/>
                  <a:p>
                    <a:fld id="{9930E1BD-CE83-4080-AD09-4143B10A263A}"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8-A5EE-446B-9602-4FC8BB4AAF1C}"/>
                </c:ext>
              </c:extLst>
            </c:dLbl>
            <c:dLbl>
              <c:idx val="29"/>
              <c:tx>
                <c:rich>
                  <a:bodyPr/>
                  <a:lstStyle/>
                  <a:p>
                    <a:fld id="{6F391349-B669-4397-A1B0-867E8EF360A5}"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9-A5EE-446B-9602-4FC8BB4AAF1C}"/>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A-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B-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C-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D-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E-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F-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0-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1-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2-A5EE-446B-9602-4FC8BB4AAF1C}"/>
                </c:ext>
              </c:extLst>
            </c:dLbl>
            <c:spPr>
              <a:solidFill>
                <a:srgbClr val="008062"/>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instruktioner'!$O$2:$O$40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0.69771767827350861</c:v>
                </c:pt>
                <c:pt idx="26">
                  <c:v>0.22749451555466887</c:v>
                </c:pt>
                <c:pt idx="27">
                  <c:v>0.57308048851844828</c:v>
                </c:pt>
                <c:pt idx="28">
                  <c:v>0.87367082954376518</c:v>
                </c:pt>
                <c:pt idx="29">
                  <c:v>0.32041719548316083</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325-A5EE-446B-9602-4FC8BB4AAF1C}"/>
            </c:ext>
          </c:extLst>
        </c:ser>
        <c:ser>
          <c:idx val="8"/>
          <c:order val="8"/>
          <c:tx>
            <c:strRef>
              <c:f>'Beräkningar för instruktioner'!$P$1</c:f>
              <c:strCache>
                <c:ptCount val="1"/>
                <c:pt idx="0">
                  <c:v>8</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804900"/>
              </a:solidFill>
              <a:ln w="9525" cap="rnd">
                <a:solidFill>
                  <a:srgbClr val="FFE4C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7-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8-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9-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A-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B-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C-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D-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E-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F-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0-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1-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2-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3-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4-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5-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6-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7-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8-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9-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A-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B-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C-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D-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E-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F-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0-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1-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2-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3-A5EE-446B-9602-4FC8BB4AAF1C}"/>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4-A5EE-446B-9602-4FC8BB4AAF1C}"/>
                </c:ext>
              </c:extLst>
            </c:dLbl>
            <c:dLbl>
              <c:idx val="30"/>
              <c:tx>
                <c:rich>
                  <a:bodyPr/>
                  <a:lstStyle/>
                  <a:p>
                    <a:fld id="{57ADD2A1-6849-4593-86ED-CB9E8A8717F2}"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5-A5EE-446B-9602-4FC8BB4AAF1C}"/>
                </c:ext>
              </c:extLst>
            </c:dLbl>
            <c:dLbl>
              <c:idx val="31"/>
              <c:tx>
                <c:rich>
                  <a:bodyPr/>
                  <a:lstStyle/>
                  <a:p>
                    <a:fld id="{F37CCF14-21DE-4FC4-B580-6AFCA66A454C}"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6-A5EE-446B-9602-4FC8BB4AAF1C}"/>
                </c:ext>
              </c:extLst>
            </c:dLbl>
            <c:dLbl>
              <c:idx val="32"/>
              <c:tx>
                <c:rich>
                  <a:bodyPr/>
                  <a:lstStyle/>
                  <a:p>
                    <a:fld id="{6831D4B0-B522-4AF4-9D71-D8D994A221CE}"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7-A5EE-446B-9602-4FC8BB4AAF1C}"/>
                </c:ext>
              </c:extLst>
            </c:dLbl>
            <c:dLbl>
              <c:idx val="33"/>
              <c:tx>
                <c:rich>
                  <a:bodyPr/>
                  <a:lstStyle/>
                  <a:p>
                    <a:fld id="{B3A74A2E-90B9-48E6-AB15-F6D1581AAEA0}"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8-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9-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A-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B-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C-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D-A5EE-446B-9602-4FC8BB4AAF1C}"/>
                </c:ext>
              </c:extLst>
            </c:dLbl>
            <c:spPr>
              <a:solidFill>
                <a:srgbClr val="8049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instruktioner'!$P$2:$P$40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0.63408005276842938</c:v>
                </c:pt>
                <c:pt idx="31">
                  <c:v>0.178685266692932</c:v>
                </c:pt>
                <c:pt idx="32">
                  <c:v>0.49133526107812459</c:v>
                </c:pt>
                <c:pt idx="33">
                  <c:v>0.79496288114403058</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350-A5EE-446B-9602-4FC8BB4AAF1C}"/>
            </c:ext>
          </c:extLst>
        </c:ser>
        <c:ser>
          <c:idx val="9"/>
          <c:order val="9"/>
          <c:tx>
            <c:strRef>
              <c:f>'Beräkningar för instruktioner'!$Q$1</c:f>
              <c:strCache>
                <c:ptCount val="1"/>
                <c:pt idx="0">
                  <c:v>9</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340080"/>
              </a:solidFill>
              <a:ln w="9525" cap="rnd">
                <a:solidFill>
                  <a:srgbClr val="DAC1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2-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3-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4-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5-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6-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7-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8-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9-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A-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B-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C-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D-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E-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F-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0-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1-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2-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3-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4-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5-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6-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7-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8-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9-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A-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B-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C-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D-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E-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F-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0-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1-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2-A5EE-446B-9602-4FC8BB4AAF1C}"/>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3-A5EE-446B-9602-4FC8BB4AAF1C}"/>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4-A5EE-446B-9602-4FC8BB4AAF1C}"/>
                </c:ext>
              </c:extLst>
            </c:dLbl>
            <c:dLbl>
              <c:idx val="35"/>
              <c:tx>
                <c:rich>
                  <a:bodyPr/>
                  <a:lstStyle/>
                  <a:p>
                    <a:fld id="{62461839-CCE1-481E-AEAD-703D54869128}"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75-A5EE-446B-9602-4FC8BB4AAF1C}"/>
                </c:ext>
              </c:extLst>
            </c:dLbl>
            <c:dLbl>
              <c:idx val="36"/>
              <c:tx>
                <c:rich>
                  <a:bodyPr/>
                  <a:lstStyle/>
                  <a:p>
                    <a:fld id="{003C477E-BC70-4318-83F8-1DCC7F17A12D}"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76-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7-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8-A5EE-446B-9602-4FC8BB4AAF1C}"/>
                </c:ext>
              </c:extLst>
            </c:dLbl>
            <c:spPr>
              <a:solidFill>
                <a:srgbClr val="34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instruktioner'!$Q$2:$Q$40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0.25269411750882254</c:v>
                </c:pt>
                <c:pt idx="35">
                  <c:v>0.5566509623000726</c:v>
                </c:pt>
                <c:pt idx="36">
                  <c:v>0.879542266391519</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0.21</c:v>
                  </c:pt>
                  <c:pt idx="1">
                    <c:v>0.31</c:v>
                  </c:pt>
                  <c:pt idx="2">
                    <c:v>0.58</c:v>
                  </c:pt>
                  <c:pt idx="3">
                    <c:v>0.82</c:v>
                  </c:pt>
                  <c:pt idx="4">
                    <c:v>1.11</c:v>
                  </c:pt>
                  <c:pt idx="5">
                    <c:v>1.42</c:v>
                  </c:pt>
                  <c:pt idx="6">
                    <c:v>1.79</c:v>
                  </c:pt>
                  <c:pt idx="7">
                    <c:v>1.85</c:v>
                  </c:pt>
                  <c:pt idx="8">
                    <c:v>2.13</c:v>
                  </c:pt>
                  <c:pt idx="9">
                    <c:v>2.40</c:v>
                  </c:pt>
                  <c:pt idx="10">
                    <c:v>2.59</c:v>
                  </c:pt>
                  <c:pt idx="11">
                    <c:v>3.04</c:v>
                  </c:pt>
                  <c:pt idx="12">
                    <c:v>3.20</c:v>
                  </c:pt>
                  <c:pt idx="13">
                    <c:v>3.42</c:v>
                  </c:pt>
                  <c:pt idx="14">
                    <c:v>3.84</c:v>
                  </c:pt>
                  <c:pt idx="15">
                    <c:v>3.98</c:v>
                  </c:pt>
                  <c:pt idx="16">
                    <c:v>4.33</c:v>
                  </c:pt>
                  <c:pt idx="17">
                    <c:v>4.59</c:v>
                  </c:pt>
                  <c:pt idx="18">
                    <c:v>4.73</c:v>
                  </c:pt>
                  <c:pt idx="19">
                    <c:v>4.88</c:v>
                  </c:pt>
                  <c:pt idx="20">
                    <c:v>5.29</c:v>
                  </c:pt>
                  <c:pt idx="21">
                    <c:v>5.49</c:v>
                  </c:pt>
                  <c:pt idx="22">
                    <c:v>5.84</c:v>
                  </c:pt>
                  <c:pt idx="23">
                    <c:v>5.90</c:v>
                  </c:pt>
                  <c:pt idx="24">
                    <c:v>6.31</c:v>
                  </c:pt>
                  <c:pt idx="25">
                    <c:v>6.55</c:v>
                  </c:pt>
                  <c:pt idx="26">
                    <c:v>6.79</c:v>
                  </c:pt>
                  <c:pt idx="27">
                    <c:v>7.05</c:v>
                  </c:pt>
                  <c:pt idx="28">
                    <c:v>7.26</c:v>
                  </c:pt>
                  <c:pt idx="29">
                    <c:v>7.46</c:v>
                  </c:pt>
                  <c:pt idx="30">
                    <c:v>7.89</c:v>
                  </c:pt>
                  <c:pt idx="31">
                    <c:v>8.20</c:v>
                  </c:pt>
                  <c:pt idx="32">
                    <c:v>8.42</c:v>
                  </c:pt>
                  <c:pt idx="33">
                    <c:v>8.48</c:v>
                  </c:pt>
                  <c:pt idx="34">
                    <c:v>8.82</c:v>
                  </c:pt>
                  <c:pt idx="35">
                    <c:v>9.06</c:v>
                  </c:pt>
                  <c:pt idx="36">
                    <c:v>9.30</c:v>
                  </c:pt>
                  <c:pt idx="37">
                    <c:v>9.67</c:v>
                  </c:pt>
                  <c:pt idx="38">
                    <c:v>9.78</c:v>
                  </c:pt>
                </c15:dlblRangeCache>
              </c15:datalabelsRange>
            </c:ext>
            <c:ext xmlns:c16="http://schemas.microsoft.com/office/drawing/2014/chart" uri="{C3380CC4-5D6E-409C-BE32-E72D297353CC}">
              <c16:uniqueId val="{0000037B-A5EE-446B-9602-4FC8BB4AAF1C}"/>
            </c:ext>
          </c:extLst>
        </c:ser>
        <c:ser>
          <c:idx val="10"/>
          <c:order val="10"/>
          <c:tx>
            <c:strRef>
              <c:f>'Beräkningar för instruktioner'!$R$1</c:f>
              <c:strCache>
                <c:ptCount val="1"/>
                <c:pt idx="0">
                  <c:v>10</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801B"/>
              </a:solidFill>
              <a:ln w="9525" cap="rnd">
                <a:solidFill>
                  <a:srgbClr val="C1FFCE"/>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D-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E-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F-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0-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1-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2-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3-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4-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5-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6-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7-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8-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9-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A-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B-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C-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D-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E-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F-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0-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1-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2-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3-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4-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5-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6-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7-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8-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9-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A-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B-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C-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D-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E-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F-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0-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1-A5EE-446B-9602-4FC8BB4AAF1C}"/>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2-A5EE-446B-9602-4FC8BB4AAF1C}"/>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3-A5EE-446B-9602-4FC8BB4AAF1C}"/>
                </c:ext>
              </c:extLst>
            </c:dLbl>
            <c:spPr>
              <a:solidFill>
                <a:srgbClr val="00801B"/>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0.20849862633811217</c:v>
                </c:pt>
                <c:pt idx="1">
                  <c:v>0.31309005113184718</c:v>
                </c:pt>
                <c:pt idx="2">
                  <c:v>0.58246355107309455</c:v>
                </c:pt>
                <c:pt idx="3">
                  <c:v>0.8238953587467962</c:v>
                </c:pt>
                <c:pt idx="4">
                  <c:v>1.1056281529210634</c:v>
                </c:pt>
                <c:pt idx="5">
                  <c:v>1.4246137464833386</c:v>
                </c:pt>
                <c:pt idx="6">
                  <c:v>1.7855627451583476</c:v>
                </c:pt>
                <c:pt idx="7">
                  <c:v>1.8494092962974762</c:v>
                </c:pt>
                <c:pt idx="8">
                  <c:v>2.1267172689061873</c:v>
                </c:pt>
                <c:pt idx="9">
                  <c:v>2.4041070413926797</c:v>
                </c:pt>
                <c:pt idx="10">
                  <c:v>2.5925745478925708</c:v>
                </c:pt>
                <c:pt idx="11">
                  <c:v>3.0399066736110565</c:v>
                </c:pt>
                <c:pt idx="12">
                  <c:v>3.2009421150295472</c:v>
                </c:pt>
                <c:pt idx="13">
                  <c:v>3.4161517786627873</c:v>
                </c:pt>
                <c:pt idx="14">
                  <c:v>3.8384850023302537</c:v>
                </c:pt>
                <c:pt idx="15">
                  <c:v>3.9759394612004999</c:v>
                </c:pt>
                <c:pt idx="16">
                  <c:v>4.3345084624354664</c:v>
                </c:pt>
                <c:pt idx="17">
                  <c:v>4.5884989415752404</c:v>
                </c:pt>
                <c:pt idx="18">
                  <c:v>4.7270226317749975</c:v>
                </c:pt>
                <c:pt idx="19">
                  <c:v>4.8823995739728865</c:v>
                </c:pt>
                <c:pt idx="20">
                  <c:v>5.2915948863327653</c:v>
                </c:pt>
                <c:pt idx="21">
                  <c:v>5.4896600152230466</c:v>
                </c:pt>
                <c:pt idx="22">
                  <c:v>5.8392687732072694</c:v>
                </c:pt>
                <c:pt idx="23">
                  <c:v>5.9047604831296594</c:v>
                </c:pt>
                <c:pt idx="24">
                  <c:v>6.3119068810944947</c:v>
                </c:pt>
                <c:pt idx="25">
                  <c:v>6.55100872797252</c:v>
                </c:pt>
                <c:pt idx="26">
                  <c:v>6.7903184374262082</c:v>
                </c:pt>
                <c:pt idx="27">
                  <c:v>7.0527527168867357</c:v>
                </c:pt>
                <c:pt idx="28">
                  <c:v>7.2604045555999912</c:v>
                </c:pt>
                <c:pt idx="29">
                  <c:v>7.4569751941081144</c:v>
                </c:pt>
                <c:pt idx="30">
                  <c:v>7.885684981639459</c:v>
                </c:pt>
                <c:pt idx="31">
                  <c:v>8.2021184600508796</c:v>
                </c:pt>
                <c:pt idx="32">
                  <c:v>8.4188644400233184</c:v>
                </c:pt>
                <c:pt idx="33">
                  <c:v>8.4764986185413225</c:v>
                </c:pt>
                <c:pt idx="34">
                  <c:v>8.823895502779882</c:v>
                </c:pt>
                <c:pt idx="35">
                  <c:v>9.0615543041534821</c:v>
                </c:pt>
                <c:pt idx="36">
                  <c:v>9.2977850351481965</c:v>
                </c:pt>
                <c:pt idx="37">
                  <c:v>9.6660239638060759</c:v>
                </c:pt>
                <c:pt idx="38">
                  <c:v>9.7771440192670251</c:v>
                </c:pt>
              </c:numCache>
            </c:numRef>
          </c:xVal>
          <c:yVal>
            <c:numRef>
              <c:f>'Beräkningar för instruktioner'!$R$2:$R$40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0.38490430742628945</c:v>
                </c:pt>
                <c:pt idx="38">
                  <c:v>0.70541372690679793</c:v>
                </c:pt>
              </c:numCache>
            </c:numRef>
          </c:yVal>
          <c:smooth val="0"/>
          <c:extLst>
            <c:ext xmlns:c16="http://schemas.microsoft.com/office/drawing/2014/chart" uri="{C3380CC4-5D6E-409C-BE32-E72D297353CC}">
              <c16:uniqueId val="{000003A6-A5EE-446B-9602-4FC8BB4AAF1C}"/>
            </c:ext>
          </c:extLst>
        </c:ser>
        <c:dLbls>
          <c:dLblPos val="ctr"/>
          <c:showLegendKey val="0"/>
          <c:showVal val="1"/>
          <c:showCatName val="0"/>
          <c:showSerName val="0"/>
          <c:showPercent val="0"/>
          <c:showBubbleSize val="0"/>
        </c:dLbls>
        <c:axId val="1991233952"/>
        <c:axId val="1644916480"/>
      </c:scatterChart>
      <c:valAx>
        <c:axId val="1991233952"/>
        <c:scaling>
          <c:orientation val="minMax"/>
          <c:max val="10"/>
          <c:min val="0"/>
        </c:scaling>
        <c:delete val="0"/>
        <c:axPos val="b"/>
        <c:majorGridlines>
          <c:spPr>
            <a:ln w="9525" cap="flat" cmpd="sng" algn="ctr">
              <a:noFill/>
              <a:round/>
            </a:ln>
            <a:effectLst/>
          </c:spPr>
        </c:majorGridlines>
        <c:minorGridlines>
          <c:spPr>
            <a:ln>
              <a:solidFill>
                <a:schemeClr val="bg1">
                  <a:alpha val="20000"/>
                </a:schemeClr>
              </a:solidFill>
            </a:ln>
            <a:effectLst/>
          </c:spPr>
        </c:min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1600" b="0" i="0" u="none" strike="noStrike" kern="1200" baseline="0">
                <a:solidFill>
                  <a:schemeClr val="lt1">
                    <a:lumMod val="75000"/>
                  </a:schemeClr>
                </a:solidFill>
                <a:latin typeface="+mn-lt"/>
                <a:ea typeface="+mn-ea"/>
                <a:cs typeface="+mn-cs"/>
              </a:defRPr>
            </a:pPr>
            <a:endParaRPr lang="sv-SE"/>
          </a:p>
        </c:txPr>
        <c:crossAx val="1644916480"/>
        <c:crosses val="autoZero"/>
        <c:crossBetween val="midCat"/>
        <c:majorUnit val="1"/>
        <c:minorUnit val="0.5"/>
      </c:valAx>
      <c:valAx>
        <c:axId val="1644916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one"/>
        <c:spPr>
          <a:noFill/>
          <a:ln w="9525" cap="flat" cmpd="sng" algn="ctr">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1991233952"/>
        <c:crosses val="autoZero"/>
        <c:crossBetween val="midCat"/>
        <c:majorUnit val="1"/>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ysClr val="windowText" lastClr="000000"/>
      </a:solidFill>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a:outerShdw blurRad="57150" dist="19050" dir="5400000" algn="ctr" rotWithShape="0">
                <a:srgbClr val="000000">
                  <a:alpha val="63000"/>
                </a:srgbClr>
              </a:outerShdw>
            </a:effectLst>
          </c:spPr>
          <c:marker>
            <c:symbol val="circle"/>
            <c:size val="6"/>
            <c:spPr>
              <a:solidFill>
                <a:srgbClr val="800000"/>
              </a:solidFill>
              <a:ln w="9525" cap="rnd">
                <a:solidFill>
                  <a:srgbClr val="3010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D-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F-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0-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2-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3-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4-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5-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6-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7-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8-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9-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A-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B-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C-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D-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E-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F-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0-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1-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2-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3-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4-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5-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6-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7-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8-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9-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A-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B-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C-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D-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E-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F-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0-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1-52BC-41C0-B713-DED36A7828D8}"/>
                </c:ext>
              </c:extLst>
            </c:dLbl>
            <c:numFmt formatCode="General" sourceLinked="0"/>
            <c:spPr>
              <a:solidFill>
                <a:srgbClr val="800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betyg'!$M$2:$M$40</c:f>
              <c:numCache>
                <c:formatCode>General</c:formatCode>
                <c:ptCount val="39"/>
                <c:pt idx="0">
                  <c:v>0.34582821522006812</c:v>
                </c:pt>
                <c:pt idx="1">
                  <c:v>0.55114718552894615</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34-52BC-41C0-B713-DED36A7828D8}"/>
            </c:ext>
          </c:extLst>
        </c:ser>
        <c:ser>
          <c:idx val="1"/>
          <c:order val="1"/>
          <c:spPr>
            <a:ln w="25400" cap="rnd">
              <a:noFill/>
              <a:round/>
            </a:ln>
            <a:effectLst>
              <a:outerShdw blurRad="57150" dist="19050" dir="5400000" algn="ctr" rotWithShape="0">
                <a:srgbClr val="000000">
                  <a:alpha val="63000"/>
                </a:srgbClr>
              </a:outerShdw>
            </a:effectLst>
          </c:spPr>
          <c:marker>
            <c:symbol val="circle"/>
            <c:size val="6"/>
            <c:spPr>
              <a:solidFill>
                <a:srgbClr val="001580"/>
              </a:solidFill>
              <a:ln w="9525" cap="rnd">
                <a:solidFill>
                  <a:srgbClr val="1015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5-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6-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7-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8-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9-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A-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B-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C-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D-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E-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F-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0-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1-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2-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3-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4-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5-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6-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7-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8-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9-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A-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B-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C-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D-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E-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F-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0-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1-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2-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3-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4-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5-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6-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7-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8-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9-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A-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B-52BC-41C0-B713-DED36A7828D8}"/>
                </c:ext>
              </c:extLst>
            </c:dLbl>
            <c:spPr>
              <a:solidFill>
                <a:srgbClr val="0015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betyg'!$N$2:$N$40</c:f>
              <c:numCache>
                <c:formatCode>General</c:formatCode>
                <c:ptCount val="39"/>
                <c:pt idx="0">
                  <c:v>#N/A</c:v>
                </c:pt>
                <c:pt idx="1">
                  <c:v>#N/A</c:v>
                </c:pt>
                <c:pt idx="2">
                  <c:v>0.15584150664005147</c:v>
                </c:pt>
                <c:pt idx="3">
                  <c:v>0.43638101513422117</c:v>
                </c:pt>
                <c:pt idx="4">
                  <c:v>0.67986905564731226</c:v>
                </c:pt>
                <c:pt idx="5">
                  <c:v>0.27001979807834198</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5E-52BC-41C0-B713-DED36A7828D8}"/>
            </c:ext>
          </c:extLst>
        </c:ser>
        <c:ser>
          <c:idx val="2"/>
          <c:order val="2"/>
          <c:spPr>
            <a:ln w="25400" cap="rnd">
              <a:noFill/>
              <a:round/>
            </a:ln>
            <a:effectLst>
              <a:outerShdw blurRad="57150" dist="19050" dir="5400000" algn="ctr" rotWithShape="0">
                <a:srgbClr val="000000">
                  <a:alpha val="63000"/>
                </a:srgbClr>
              </a:outerShdw>
            </a:effectLst>
          </c:spPr>
          <c:marker>
            <c:symbol val="circle"/>
            <c:size val="6"/>
            <c:spPr>
              <a:solidFill>
                <a:srgbClr val="2E8000"/>
              </a:solidFill>
              <a:ln w="9525" cap="rnd">
                <a:solidFill>
                  <a:srgbClr val="1B30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F-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0-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1-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2-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3-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4-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5-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6-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7-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8-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9-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A-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B-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C-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D-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E-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F-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0-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1-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2-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3-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4-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5-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6-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7-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8-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9-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A-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B-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C-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D-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E-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F-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0-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1-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2-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3-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4-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5-52BC-41C0-B713-DED36A7828D8}"/>
                </c:ext>
              </c:extLst>
            </c:dLbl>
            <c:spPr>
              <a:solidFill>
                <a:srgbClr val="2E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betyg'!$O$2:$O$40</c:f>
              <c:numCache>
                <c:formatCode>General</c:formatCode>
                <c:ptCount val="39"/>
                <c:pt idx="0">
                  <c:v>#N/A</c:v>
                </c:pt>
                <c:pt idx="1">
                  <c:v>#N/A</c:v>
                </c:pt>
                <c:pt idx="2">
                  <c:v>#N/A</c:v>
                </c:pt>
                <c:pt idx="3">
                  <c:v>#N/A</c:v>
                </c:pt>
                <c:pt idx="4">
                  <c:v>#N/A</c:v>
                </c:pt>
                <c:pt idx="5">
                  <c:v>#N/A</c:v>
                </c:pt>
                <c:pt idx="6">
                  <c:v>0.53336624605607175</c:v>
                </c:pt>
                <c:pt idx="7">
                  <c:v>0.76579737268092873</c:v>
                </c:pt>
                <c:pt idx="8">
                  <c:v>0.36716009211517814</c:v>
                </c:pt>
                <c:pt idx="9">
                  <c:v>0.59402375316097111</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88-52BC-41C0-B713-DED36A7828D8}"/>
            </c:ext>
          </c:extLst>
        </c:ser>
        <c:ser>
          <c:idx val="3"/>
          <c:order val="3"/>
          <c:spPr>
            <a:ln w="25400" cap="rnd">
              <a:noFill/>
              <a:round/>
            </a:ln>
            <a:effectLst>
              <a:outerShdw blurRad="57150" dist="19050" dir="5400000" algn="ctr" rotWithShape="0">
                <a:srgbClr val="000000">
                  <a:alpha val="63000"/>
                </a:srgbClr>
              </a:outerShdw>
            </a:effectLst>
          </c:spPr>
          <c:marker>
            <c:symbol val="circle"/>
            <c:size val="6"/>
            <c:spPr>
              <a:solidFill>
                <a:srgbClr val="800043"/>
              </a:solidFill>
              <a:ln w="9525" cap="rnd">
                <a:solidFill>
                  <a:srgbClr val="30102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9-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A-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B-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C-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D-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E-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F-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0-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1-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2-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3-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4-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5-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6-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7-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8-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9-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A-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B-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C-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D-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E-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F-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0-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1-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2-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3-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4-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5-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6-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7-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8-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9-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A-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B-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C-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D-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E-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F-52BC-41C0-B713-DED36A7828D8}"/>
                </c:ext>
              </c:extLst>
            </c:dLbl>
            <c:spPr>
              <a:solidFill>
                <a:srgbClr val="800043"/>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betyg'!$P$2:$P$40</c:f>
              <c:numCache>
                <c:formatCode>General</c:formatCode>
                <c:ptCount val="39"/>
                <c:pt idx="0">
                  <c:v>#N/A</c:v>
                </c:pt>
                <c:pt idx="1">
                  <c:v>#N/A</c:v>
                </c:pt>
                <c:pt idx="2">
                  <c:v>#N/A</c:v>
                </c:pt>
                <c:pt idx="3">
                  <c:v>#N/A</c:v>
                </c:pt>
                <c:pt idx="4">
                  <c:v>#N/A</c:v>
                </c:pt>
                <c:pt idx="5">
                  <c:v>#N/A</c:v>
                </c:pt>
                <c:pt idx="6">
                  <c:v>#N/A</c:v>
                </c:pt>
                <c:pt idx="7">
                  <c:v>#N/A</c:v>
                </c:pt>
                <c:pt idx="8">
                  <c:v>#N/A</c:v>
                </c:pt>
                <c:pt idx="9">
                  <c:v>#N/A</c:v>
                </c:pt>
                <c:pt idx="10">
                  <c:v>0.17061047876215324</c:v>
                </c:pt>
                <c:pt idx="11">
                  <c:v>0.49058910379925952</c:v>
                </c:pt>
                <c:pt idx="12">
                  <c:v>0.72796251874151952</c:v>
                </c:pt>
                <c:pt idx="13">
                  <c:v>0.31465569249926456</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B2-52BC-41C0-B713-DED36A7828D8}"/>
            </c:ext>
          </c:extLst>
        </c:ser>
        <c:ser>
          <c:idx val="4"/>
          <c:order val="4"/>
          <c:spPr>
            <a:ln w="25400" cap="rnd">
              <a:noFill/>
              <a:round/>
            </a:ln>
            <a:effectLst>
              <a:outerShdw blurRad="57150" dist="19050" dir="5400000" algn="ctr" rotWithShape="0">
                <a:srgbClr val="000000">
                  <a:alpha val="63000"/>
                </a:srgbClr>
              </a:outerShdw>
            </a:effectLst>
          </c:spPr>
          <c:marker>
            <c:symbol val="circle"/>
            <c:size val="6"/>
            <c:spPr>
              <a:solidFill>
                <a:srgbClr val="005B80"/>
              </a:solidFill>
              <a:ln w="9525" cap="rnd">
                <a:solidFill>
                  <a:srgbClr val="1027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3-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4-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5-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6-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7-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8-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9-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A-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B-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C-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D-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E-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F-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0-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1-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2-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3-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4-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5-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6-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7-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8-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9-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A-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B-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C-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D-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E-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F-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0-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1-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2-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3-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4-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5-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6-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7-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8-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9-52BC-41C0-B713-DED36A7828D8}"/>
                </c:ext>
              </c:extLst>
            </c:dLbl>
            <c:spPr>
              <a:solidFill>
                <a:srgbClr val="005B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betyg'!$Q$2:$Q$40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0.55301373035241697</c:v>
                </c:pt>
                <c:pt idx="15">
                  <c:v>0.16341135733249301</c:v>
                </c:pt>
                <c:pt idx="16">
                  <c:v>0.42353857668050254</c:v>
                </c:pt>
                <c:pt idx="17">
                  <c:v>0.64376434822467465</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DC-52BC-41C0-B713-DED36A7828D8}"/>
            </c:ext>
          </c:extLst>
        </c:ser>
        <c:ser>
          <c:idx val="5"/>
          <c:order val="5"/>
          <c:spPr>
            <a:ln w="25400" cap="rnd">
              <a:noFill/>
              <a:round/>
            </a:ln>
            <a:effectLst>
              <a:outerShdw blurRad="57150" dist="19050" dir="5400000" algn="ctr" rotWithShape="0">
                <a:srgbClr val="000000">
                  <a:alpha val="63000"/>
                </a:srgbClr>
              </a:outerShdw>
            </a:effectLst>
          </c:spPr>
          <c:marker>
            <c:symbol val="circle"/>
            <c:size val="6"/>
            <c:spPr>
              <a:solidFill>
                <a:srgbClr val="748000"/>
              </a:solidFill>
              <a:ln w="9525" cap="rnd">
                <a:solidFill>
                  <a:srgbClr val="2D30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D-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E-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F-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0-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1-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2-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3-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4-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5-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6-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7-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8-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9-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A-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B-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C-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D-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E-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F-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0-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1-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2-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3-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4-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5-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6-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7-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8-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9-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A-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B-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C-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D-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E-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F-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0-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1-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2-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3-52BC-41C0-B713-DED36A7828D8}"/>
                </c:ext>
              </c:extLst>
            </c:dLbl>
            <c:numFmt formatCode="General" sourceLinked="0"/>
            <c:spPr>
              <a:solidFill>
                <a:srgbClr val="74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betyg'!$R$2:$R$40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0.25110607388712691</c:v>
                </c:pt>
                <c:pt idx="19">
                  <c:v>0.50889042481125446</c:v>
                </c:pt>
                <c:pt idx="20">
                  <c:v>0.76751423223572723</c:v>
                </c:pt>
                <c:pt idx="21">
                  <c:v>0.33453029980435522</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06-52BC-41C0-B713-DED36A7828D8}"/>
            </c:ext>
          </c:extLst>
        </c:ser>
        <c:ser>
          <c:idx val="6"/>
          <c:order val="6"/>
          <c:spPr>
            <a:ln w="25400" cap="rnd">
              <a:noFill/>
              <a:round/>
            </a:ln>
            <a:effectLst>
              <a:outerShdw blurRad="57150" dist="19050" dir="5400000" algn="ctr" rotWithShape="0">
                <a:srgbClr val="000000">
                  <a:alpha val="63000"/>
                </a:srgbClr>
              </a:outerShdw>
            </a:effectLst>
          </c:spPr>
          <c:marker>
            <c:symbol val="circle"/>
            <c:size val="6"/>
            <c:spPr>
              <a:solidFill>
                <a:srgbClr val="7A0080"/>
              </a:solidFill>
              <a:ln w="9525" cap="rnd">
                <a:solidFill>
                  <a:srgbClr val="2E10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7-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8-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9-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A-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B-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C-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D-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E-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F-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0-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1-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2-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3-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4-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5-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6-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7-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8-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9-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A-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B-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C-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D-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E-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F-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0-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1-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2-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3-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4-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5-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6-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7-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8-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9-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A-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B-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C-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D-52BC-41C0-B713-DED36A7828D8}"/>
                </c:ext>
              </c:extLst>
            </c:dLbl>
            <c:spPr>
              <a:solidFill>
                <a:srgbClr val="7A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betyg'!$S$2:$S$40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0.60963481350256254</c:v>
                </c:pt>
                <c:pt idx="23">
                  <c:v>0.1726466647105257</c:v>
                </c:pt>
                <c:pt idx="24">
                  <c:v>0.45852609946315004</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30-52BC-41C0-B713-DED36A7828D8}"/>
            </c:ext>
          </c:extLst>
        </c:ser>
        <c:ser>
          <c:idx val="7"/>
          <c:order val="7"/>
          <c:spPr>
            <a:ln w="25400" cap="rnd">
              <a:noFill/>
              <a:round/>
            </a:ln>
            <a:effectLst>
              <a:outerShdw blurRad="57150" dist="19050" dir="5400000" algn="ctr" rotWithShape="0">
                <a:srgbClr val="000000">
                  <a:alpha val="63000"/>
                </a:srgbClr>
              </a:outerShdw>
            </a:effectLst>
          </c:spPr>
          <c:marker>
            <c:symbol val="circle"/>
            <c:size val="6"/>
            <c:spPr>
              <a:solidFill>
                <a:srgbClr val="008062"/>
              </a:solidFill>
              <a:ln w="9525" cap="rnd">
                <a:solidFill>
                  <a:srgbClr val="103028"/>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1-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2-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3-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4-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5-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6-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7-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8-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9-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A-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B-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C-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D-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E-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F-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0-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1-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2-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3-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4-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5-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6-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7-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8-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9-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A-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B-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C-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D-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E-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F-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0-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1-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2-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3-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4-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5-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6-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7-52BC-41C0-B713-DED36A7828D8}"/>
                </c:ext>
              </c:extLst>
            </c:dLbl>
            <c:spPr>
              <a:solidFill>
                <a:srgbClr val="008062"/>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betyg'!$T$2:$T$40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0.68772615153130179</c:v>
                </c:pt>
                <c:pt idx="26">
                  <c:v>0.2942599101813983</c:v>
                </c:pt>
                <c:pt idx="27">
                  <c:v>0.56028295764507463</c:v>
                </c:pt>
                <c:pt idx="28">
                  <c:v>0.79935550634756281</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5A-52BC-41C0-B713-DED36A7828D8}"/>
            </c:ext>
          </c:extLst>
        </c:ser>
        <c:ser>
          <c:idx val="8"/>
          <c:order val="8"/>
          <c:spPr>
            <a:ln w="25400" cap="rnd">
              <a:noFill/>
              <a:round/>
            </a:ln>
            <a:effectLst>
              <a:outerShdw blurRad="57150" dist="19050" dir="5400000" algn="ctr" rotWithShape="0">
                <a:srgbClr val="000000">
                  <a:alpha val="63000"/>
                </a:srgbClr>
              </a:outerShdw>
            </a:effectLst>
          </c:spPr>
          <c:marker>
            <c:symbol val="circle"/>
            <c:size val="6"/>
            <c:spPr>
              <a:solidFill>
                <a:srgbClr val="804900"/>
              </a:solidFill>
              <a:ln w="9525" cap="rnd">
                <a:solidFill>
                  <a:srgbClr val="3022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B-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C-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D-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E-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F-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0-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1-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2-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3-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4-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5-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6-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7-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8-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9-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A-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B-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C-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D-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E-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F-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0-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1-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2-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3-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4-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5-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6-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7-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8-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9-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A-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B-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C-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D-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E-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F-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0-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1-52BC-41C0-B713-DED36A7828D8}"/>
                </c:ext>
              </c:extLst>
            </c:dLbl>
            <c:spPr>
              <a:solidFill>
                <a:srgbClr val="8049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betyg'!$U$2:$U$40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0.39559912612628273</c:v>
                </c:pt>
                <c:pt idx="30">
                  <c:v>0.61942792784079936</c:v>
                </c:pt>
                <c:pt idx="31">
                  <c:v>0.20838330286917872</c:v>
                </c:pt>
                <c:pt idx="32">
                  <c:v>0.47973993450547303</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84-52BC-41C0-B713-DED36A7828D8}"/>
            </c:ext>
          </c:extLst>
        </c:ser>
        <c:ser>
          <c:idx val="9"/>
          <c:order val="9"/>
          <c:spPr>
            <a:ln w="25400" cap="rnd">
              <a:noFill/>
              <a:round/>
            </a:ln>
            <a:effectLst>
              <a:outerShdw blurRad="57150" dist="19050" dir="5400000" algn="ctr" rotWithShape="0">
                <a:srgbClr val="000000">
                  <a:alpha val="63000"/>
                </a:srgbClr>
              </a:outerShdw>
            </a:effectLst>
          </c:spPr>
          <c:marker>
            <c:symbol val="circle"/>
            <c:size val="6"/>
            <c:spPr>
              <a:solidFill>
                <a:srgbClr val="340080"/>
              </a:solidFill>
              <a:ln w="9525" cap="rnd">
                <a:solidFill>
                  <a:srgbClr val="1D10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5-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6-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7-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8-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9-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A-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B-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C-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D-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E-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F-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0-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1-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2-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3-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4-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5-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6-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7-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8-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9-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A-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B-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C-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D-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E-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F-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0-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1-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2-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3-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4-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5-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6-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7-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8-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9-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A-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B-52BC-41C0-B713-DED36A7828D8}"/>
                </c:ext>
              </c:extLst>
            </c:dLbl>
            <c:spPr>
              <a:solidFill>
                <a:srgbClr val="34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betyg'!$V$2:$V$40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0.75782644192181459</c:v>
                </c:pt>
                <c:pt idx="34">
                  <c:v>0.29350323046801852</c:v>
                </c:pt>
                <c:pt idx="35">
                  <c:v>0.60576756120603137</c:v>
                </c:pt>
                <c:pt idx="36">
                  <c:v>0.16004443270134883</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AE-52BC-41C0-B713-DED36A7828D8}"/>
            </c:ext>
          </c:extLst>
        </c:ser>
        <c:ser>
          <c:idx val="10"/>
          <c:order val="10"/>
          <c:spPr>
            <a:ln w="25400" cap="rnd">
              <a:noFill/>
              <a:round/>
            </a:ln>
            <a:effectLst>
              <a:outerShdw blurRad="57150" dist="19050" dir="5400000" algn="ctr" rotWithShape="0">
                <a:srgbClr val="000000">
                  <a:alpha val="63000"/>
                </a:srgbClr>
              </a:outerShdw>
            </a:effectLst>
          </c:spPr>
          <c:marker>
            <c:symbol val="circle"/>
            <c:size val="6"/>
            <c:spPr>
              <a:solidFill>
                <a:srgbClr val="00801B"/>
              </a:solidFill>
              <a:ln w="9525" cap="rnd">
                <a:solidFill>
                  <a:srgbClr val="103017"/>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F-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0-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1-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2-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3-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4-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5-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6-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7-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8-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9-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A-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B-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C-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D-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E-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F-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0-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1-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2-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3-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4-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5-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6-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7-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8-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9-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A-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B-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C-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D-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E-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F-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0-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1-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2-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3-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4-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5-52BC-41C0-B713-DED36A7828D8}"/>
                </c:ext>
              </c:extLst>
            </c:dLbl>
            <c:spPr>
              <a:solidFill>
                <a:srgbClr val="00801B"/>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0.21</c:v>
                </c:pt>
                <c:pt idx="1">
                  <c:v>0.49</c:v>
                </c:pt>
                <c:pt idx="2">
                  <c:v>0.66</c:v>
                </c:pt>
                <c:pt idx="3">
                  <c:v>1.02</c:v>
                </c:pt>
                <c:pt idx="4">
                  <c:v>1.1499999999999999</c:v>
                </c:pt>
                <c:pt idx="5">
                  <c:v>1.46</c:v>
                </c:pt>
                <c:pt idx="6">
                  <c:v>1.79</c:v>
                </c:pt>
                <c:pt idx="7">
                  <c:v>2.0099999999999998</c:v>
                </c:pt>
                <c:pt idx="8">
                  <c:v>2.15</c:v>
                </c:pt>
                <c:pt idx="9">
                  <c:v>2.48</c:v>
                </c:pt>
                <c:pt idx="10">
                  <c:v>2.81</c:v>
                </c:pt>
                <c:pt idx="11">
                  <c:v>2.97</c:v>
                </c:pt>
                <c:pt idx="12">
                  <c:v>3.25</c:v>
                </c:pt>
                <c:pt idx="13">
                  <c:v>3.44</c:v>
                </c:pt>
                <c:pt idx="14">
                  <c:v>3.62</c:v>
                </c:pt>
                <c:pt idx="15">
                  <c:v>3.87</c:v>
                </c:pt>
                <c:pt idx="16">
                  <c:v>4.18</c:v>
                </c:pt>
                <c:pt idx="17">
                  <c:v>4.4400000000000004</c:v>
                </c:pt>
                <c:pt idx="18">
                  <c:v>4.8</c:v>
                </c:pt>
                <c:pt idx="19">
                  <c:v>4.96</c:v>
                </c:pt>
                <c:pt idx="20">
                  <c:v>5.38</c:v>
                </c:pt>
                <c:pt idx="21">
                  <c:v>5.43</c:v>
                </c:pt>
                <c:pt idx="22">
                  <c:v>5.66</c:v>
                </c:pt>
                <c:pt idx="23">
                  <c:v>6.11</c:v>
                </c:pt>
                <c:pt idx="24">
                  <c:v>6.38</c:v>
                </c:pt>
                <c:pt idx="25">
                  <c:v>6.6</c:v>
                </c:pt>
                <c:pt idx="26">
                  <c:v>6.67</c:v>
                </c:pt>
                <c:pt idx="27">
                  <c:v>6.96</c:v>
                </c:pt>
                <c:pt idx="28">
                  <c:v>7.26</c:v>
                </c:pt>
                <c:pt idx="29">
                  <c:v>7.54</c:v>
                </c:pt>
                <c:pt idx="30">
                  <c:v>7.72</c:v>
                </c:pt>
                <c:pt idx="31">
                  <c:v>8.1</c:v>
                </c:pt>
                <c:pt idx="32">
                  <c:v>8.27</c:v>
                </c:pt>
                <c:pt idx="33">
                  <c:v>8.65</c:v>
                </c:pt>
                <c:pt idx="34">
                  <c:v>8.8699999999999992</c:v>
                </c:pt>
                <c:pt idx="35">
                  <c:v>9.07</c:v>
                </c:pt>
                <c:pt idx="36">
                  <c:v>9.36</c:v>
                </c:pt>
                <c:pt idx="37">
                  <c:v>9.52</c:v>
                </c:pt>
                <c:pt idx="38">
                  <c:v>9.76</c:v>
                </c:pt>
              </c:numCache>
            </c:numRef>
          </c:xVal>
          <c:yVal>
            <c:numRef>
              <c:f>'Beräkningar för betyg'!$W$2:$W$40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0.37921645719291258</c:v>
                </c:pt>
                <c:pt idx="38">
                  <c:v>0.69988336311986377</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D8-52BC-41C0-B713-DED36A7828D8}"/>
            </c:ext>
          </c:extLst>
        </c:ser>
        <c:dLbls>
          <c:dLblPos val="ctr"/>
          <c:showLegendKey val="0"/>
          <c:showVal val="1"/>
          <c:showCatName val="0"/>
          <c:showSerName val="0"/>
          <c:showPercent val="0"/>
          <c:showBubbleSize val="0"/>
        </c:dLbls>
        <c:axId val="1991233952"/>
        <c:axId val="1644916480"/>
      </c:scatterChart>
      <c:valAx>
        <c:axId val="1991233952"/>
        <c:scaling>
          <c:orientation val="minMax"/>
          <c:max val="10"/>
          <c:min val="0"/>
        </c:scaling>
        <c:delete val="0"/>
        <c:axPos val="b"/>
        <c:majorGridlines>
          <c:spPr>
            <a:ln w="9525" cap="flat" cmpd="sng" algn="ctr">
              <a:noFill/>
              <a:round/>
            </a:ln>
            <a:effectLst/>
          </c:spPr>
        </c:majorGridlines>
        <c:minorGridlines>
          <c:spPr>
            <a:ln>
              <a:solidFill>
                <a:schemeClr val="bg1">
                  <a:alpha val="20000"/>
                </a:schemeClr>
              </a:solidFill>
            </a:ln>
            <a:effectLst/>
          </c:spPr>
        </c:min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1600" b="0" i="0" u="none" strike="noStrike" kern="1200" baseline="0">
                <a:solidFill>
                  <a:schemeClr val="lt1">
                    <a:lumMod val="75000"/>
                  </a:schemeClr>
                </a:solidFill>
                <a:latin typeface="+mn-lt"/>
                <a:ea typeface="+mn-ea"/>
                <a:cs typeface="+mn-cs"/>
              </a:defRPr>
            </a:pPr>
            <a:endParaRPr lang="sv-SE"/>
          </a:p>
        </c:txPr>
        <c:crossAx val="1644916480"/>
        <c:crosses val="autoZero"/>
        <c:crossBetween val="midCat"/>
        <c:majorUnit val="1"/>
        <c:minorUnit val="0.5"/>
      </c:valAx>
      <c:valAx>
        <c:axId val="1644916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one"/>
        <c:spPr>
          <a:noFill/>
          <a:ln w="9525" cap="flat" cmpd="sng" algn="ctr">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1991233952"/>
        <c:crosses val="autoZero"/>
        <c:crossBetween val="midCat"/>
        <c:majorUnit val="1"/>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ysClr val="windowText" lastClr="000000"/>
      </a:solidFill>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Betygsanvändning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plotArea>
      <c:layout/>
      <c:barChart>
        <c:barDir val="bar"/>
        <c:grouping val="clustered"/>
        <c:varyColors val="1"/>
        <c:ser>
          <c:idx val="0"/>
          <c:order val="0"/>
          <c:tx>
            <c:v>Avvikelse</c:v>
          </c:tx>
          <c:invertIfNegative val="0"/>
          <c:dPt>
            <c:idx val="0"/>
            <c:invertIfNegative val="0"/>
            <c:bubble3D val="0"/>
            <c:spPr>
              <a:solidFill>
                <a:srgbClr val="8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0-EF6D-4014-9539-026F85599A7B}"/>
              </c:ext>
            </c:extLst>
          </c:dPt>
          <c:dPt>
            <c:idx val="1"/>
            <c:invertIfNegative val="0"/>
            <c:bubble3D val="0"/>
            <c:spPr>
              <a:solidFill>
                <a:srgbClr val="0015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F6D-4014-9539-026F85599A7B}"/>
              </c:ext>
            </c:extLst>
          </c:dPt>
          <c:dPt>
            <c:idx val="2"/>
            <c:invertIfNegative val="0"/>
            <c:bubble3D val="0"/>
            <c:spPr>
              <a:solidFill>
                <a:srgbClr val="2E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EF6D-4014-9539-026F85599A7B}"/>
              </c:ext>
            </c:extLst>
          </c:dPt>
          <c:dPt>
            <c:idx val="3"/>
            <c:invertIfNegative val="0"/>
            <c:bubble3D val="0"/>
            <c:spPr>
              <a:solidFill>
                <a:srgbClr val="800043"/>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F6D-4014-9539-026F85599A7B}"/>
              </c:ext>
            </c:extLst>
          </c:dPt>
          <c:dPt>
            <c:idx val="4"/>
            <c:invertIfNegative val="0"/>
            <c:bubble3D val="0"/>
            <c:spPr>
              <a:solidFill>
                <a:srgbClr val="005B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EF6D-4014-9539-026F85599A7B}"/>
              </c:ext>
            </c:extLst>
          </c:dPt>
          <c:dPt>
            <c:idx val="5"/>
            <c:invertIfNegative val="0"/>
            <c:bubble3D val="0"/>
            <c:spPr>
              <a:solidFill>
                <a:srgbClr val="74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F6D-4014-9539-026F85599A7B}"/>
              </c:ext>
            </c:extLst>
          </c:dPt>
          <c:dPt>
            <c:idx val="6"/>
            <c:invertIfNegative val="0"/>
            <c:bubble3D val="0"/>
            <c:spPr>
              <a:solidFill>
                <a:srgbClr val="7A00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EF6D-4014-9539-026F85599A7B}"/>
              </c:ext>
            </c:extLst>
          </c:dPt>
          <c:dPt>
            <c:idx val="7"/>
            <c:invertIfNegative val="0"/>
            <c:bubble3D val="0"/>
            <c:spPr>
              <a:solidFill>
                <a:srgbClr val="00806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F6D-4014-9539-026F85599A7B}"/>
              </c:ext>
            </c:extLst>
          </c:dPt>
          <c:dPt>
            <c:idx val="8"/>
            <c:invertIfNegative val="0"/>
            <c:bubble3D val="0"/>
            <c:spPr>
              <a:solidFill>
                <a:srgbClr val="8049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F6D-4014-9539-026F85599A7B}"/>
              </c:ext>
            </c:extLst>
          </c:dPt>
          <c:dPt>
            <c:idx val="9"/>
            <c:invertIfNegative val="0"/>
            <c:bubble3D val="0"/>
            <c:spPr>
              <a:solidFill>
                <a:srgbClr val="3400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F6D-4014-9539-026F85599A7B}"/>
              </c:ext>
            </c:extLst>
          </c:dPt>
          <c:dPt>
            <c:idx val="10"/>
            <c:invertIfNegative val="0"/>
            <c:bubble3D val="0"/>
            <c:spPr>
              <a:solidFill>
                <a:srgbClr val="00801B"/>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EF6D-4014-9539-026F85599A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Betyg!$G$63:$G$73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Betyg!$K$63:$K$73</c:f>
              <c:numCache>
                <c:formatCode>General</c:formatCode>
                <c:ptCount val="11"/>
                <c:pt idx="0">
                  <c:v>4.9999999999999822E-2</c:v>
                </c:pt>
                <c:pt idx="1">
                  <c:v>9.9999999999999645E-2</c:v>
                </c:pt>
                <c:pt idx="2">
                  <c:v>9.9999999999999645E-2</c:v>
                </c:pt>
                <c:pt idx="3">
                  <c:v>9.9999999999999645E-2</c:v>
                </c:pt>
                <c:pt idx="4">
                  <c:v>9.9999999999999645E-2</c:v>
                </c:pt>
                <c:pt idx="5">
                  <c:v>9.9999999999999645E-2</c:v>
                </c:pt>
                <c:pt idx="6">
                  <c:v>-0.90000000000000036</c:v>
                </c:pt>
                <c:pt idx="7">
                  <c:v>9.9999999999999645E-2</c:v>
                </c:pt>
                <c:pt idx="8">
                  <c:v>9.9999999999999645E-2</c:v>
                </c:pt>
                <c:pt idx="9">
                  <c:v>9.9999999999999645E-2</c:v>
                </c:pt>
                <c:pt idx="10">
                  <c:v>4.9999999999999822E-2</c:v>
                </c:pt>
              </c:numCache>
            </c:numRef>
          </c:val>
          <c:extLst>
            <c:ext xmlns:c16="http://schemas.microsoft.com/office/drawing/2014/chart" uri="{C3380CC4-5D6E-409C-BE32-E72D297353CC}">
              <c16:uniqueId val="{00000000-9436-4D5E-B85B-EBAD59330706}"/>
            </c:ext>
          </c:extLst>
        </c:ser>
        <c:dLbls>
          <c:dLblPos val="inEnd"/>
          <c:showLegendKey val="0"/>
          <c:showVal val="1"/>
          <c:showCatName val="0"/>
          <c:showSerName val="0"/>
          <c:showPercent val="0"/>
          <c:showBubbleSize val="0"/>
        </c:dLbls>
        <c:gapWidth val="115"/>
        <c:overlap val="-20"/>
        <c:axId val="1519350528"/>
        <c:axId val="1643444400"/>
      </c:barChart>
      <c:catAx>
        <c:axId val="1519350528"/>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Betyg</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General" sourceLinked="1"/>
        <c:majorTickMark val="none"/>
        <c:minorTickMark val="none"/>
        <c:tickLblPos val="low"/>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643444400"/>
        <c:crosses val="autoZero"/>
        <c:auto val="1"/>
        <c:lblAlgn val="ctr"/>
        <c:lblOffset val="100"/>
        <c:noMultiLvlLbl val="0"/>
      </c:catAx>
      <c:valAx>
        <c:axId val="1643444400"/>
        <c:scaling>
          <c:orientation val="minMax"/>
          <c:max val="3"/>
          <c:min val="-3"/>
        </c:scaling>
        <c:delete val="0"/>
        <c:axPos val="b"/>
        <c:majorGridlines>
          <c:spPr>
            <a:ln w="9525" cap="flat" cmpd="sng" algn="ctr">
              <a:solidFill>
                <a:schemeClr val="lt1">
                  <a:lumMod val="95000"/>
                  <a:alpha val="10000"/>
                </a:schemeClr>
              </a:solidFill>
              <a:round/>
            </a:ln>
            <a:effectLst/>
          </c:spPr>
        </c:majorGridlines>
        <c:minorGridlines>
          <c:spPr>
            <a:ln>
              <a:solidFill>
                <a:schemeClr val="bg1">
                  <a:alpha val="25000"/>
                </a:schemeClr>
              </a:solidFill>
            </a:ln>
            <a:effectLst/>
          </c:spPr>
        </c:min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Användning</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quot;För många&quot;;&quot;För få&quot;;&quot;Lago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519350528"/>
        <c:crosses val="autoZero"/>
        <c:crossBetween val="between"/>
        <c:majorUnit val="3"/>
        <c:minorUnit val="1.5"/>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EF415-9A4D-4957-BB79-DD9D874E06CF}">
  <sheetPr/>
  <sheetViews>
    <sheetView zoomScale="12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15</xdr:row>
      <xdr:rowOff>0</xdr:rowOff>
    </xdr:to>
    <xdr:graphicFrame macro="">
      <xdr:nvGraphicFramePr>
        <xdr:cNvPr id="3" name="Diagram 3">
          <a:extLst>
            <a:ext uri="{FF2B5EF4-FFF2-40B4-BE49-F238E27FC236}">
              <a16:creationId xmlns:a16="http://schemas.microsoft.com/office/drawing/2014/main" id="{301023FB-BA5E-4EB7-B724-A01B8B2012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0</xdr:rowOff>
    </xdr:from>
    <xdr:to>
      <xdr:col>16</xdr:col>
      <xdr:colOff>0</xdr:colOff>
      <xdr:row>41</xdr:row>
      <xdr:rowOff>0</xdr:rowOff>
    </xdr:to>
    <xdr:graphicFrame macro="">
      <xdr:nvGraphicFramePr>
        <xdr:cNvPr id="45" name="Diagram 3">
          <a:extLst>
            <a:ext uri="{FF2B5EF4-FFF2-40B4-BE49-F238E27FC236}">
              <a16:creationId xmlns:a16="http://schemas.microsoft.com/office/drawing/2014/main" id="{5D70CEAE-11A9-4403-ACAB-E1CDE3F0A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8171" cy="6078963"/>
    <xdr:graphicFrame macro="">
      <xdr:nvGraphicFramePr>
        <xdr:cNvPr id="2" name="Diagram 1">
          <a:extLst>
            <a:ext uri="{FF2B5EF4-FFF2-40B4-BE49-F238E27FC236}">
              <a16:creationId xmlns:a16="http://schemas.microsoft.com/office/drawing/2014/main" id="{81A0EA60-23A7-4C75-B34E-0F4943027C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7B8FCC-0EC0-4F1F-A294-3391B61CB238}" name="Tabell2" displayName="Tabell2" ref="A1:Q41" totalsRowCount="1" headerRowDxfId="35" totalsRowDxfId="34">
  <autoFilter ref="A1:Q40" xr:uid="{2624D81D-D364-4FBE-B9A2-E091DC216C4F}"/>
  <sortState xmlns:xlrd2="http://schemas.microsoft.com/office/spreadsheetml/2017/richdata2" ref="A2:Q40">
    <sortCondition ref="A1:A40"/>
  </sortState>
  <tableColumns count="17">
    <tableColumn id="1" xr3:uid="{6647CF95-60F8-4F27-90F2-F79F670C485F}" name="#" dataDxfId="33" totalsRowDxfId="16"/>
    <tableColumn id="5" xr3:uid="{053D897F-FF16-4DEF-9281-4E8FB15FA64F}" name="Pr." dataDxfId="32" totalsRowDxfId="15"/>
    <tableColumn id="18" xr3:uid="{37C9F7FC-7A90-4B4A-AF8B-E85ABE1B6901}" name="F" dataDxfId="31" totalsRowDxfId="14"/>
    <tableColumn id="2" xr3:uid="{D0177917-1D72-4808-A4FF-62A2B54899D0}" name="Land" dataDxfId="30" totalsRowDxfId="13"/>
    <tableColumn id="3" xr3:uid="{738C5548-1EC1-4BF3-8CF1-730ACF1F4077}" name="Artist" dataDxfId="29" totalsRowDxfId="12"/>
    <tableColumn id="4" xr3:uid="{3A306270-F3A3-466F-ADDD-513343E57D2A}" name="Titel" dataDxfId="28" totalsRowDxfId="11"/>
    <tableColumn id="6" xr3:uid="{C6194D25-6772-440D-B145-92468D697F65}" name="Placering" dataDxfId="27" totalsRowDxfId="10">
      <calculatedColumnFormula>IF(ISNUMBER(Tabell2[[#This Row],[Betyg
0.00-10.00]]),_xlfn.RANK.AVG(Tabell2[[#This Row],[Betyg
0.00-10.00]],Tabell2[Betyg
0.00-10.00]),"")</calculatedColumnFormula>
    </tableColumn>
    <tableColumn id="7" xr3:uid="{13BD8B2D-5597-404D-BE4E-BE3204F83C2B}" name="Målbetyg" dataDxfId="26" totalsRowDxfId="9">
      <calculatedColumnFormula>IF(ISNUMBER(Tabell2[[#This Row],[Placering]]),10-10*(Tabell2[[#This Row],[Placering]]-0.5)/COUNT(Tabell2[Placering]),"")</calculatedColumnFormula>
    </tableColumn>
    <tableColumn id="8" xr3:uid="{C45AEA0E-A29D-440F-A8E5-FD83306C6F89}" name="Betyg_x000a_0.00-10.00" totalsRowFunction="average" dataDxfId="25" totalsRowDxfId="8"/>
    <tableColumn id="9" xr3:uid="{C500B673-F711-4D23-A70A-4FBD7DF03143}" name="Betyg 0-10" totalsRowFunction="average" dataDxfId="24" totalsRowDxfId="7">
      <calculatedColumnFormula>IF(ISNUMBER(Tabell2[[#This Row],[Betyg
0.00-10.00]]),MAX(0,MIN(10,ROUND(Tabell2[[#This Row],[Betyg
0.00-10.00]],0))),"")</calculatedColumnFormula>
    </tableColumn>
    <tableColumn id="13" xr3:uid="{FA60EF16-5757-4997-B59B-503DD1CB8490}" name="B" dataDxfId="23" totalsRowDxfId="6">
      <calculatedColumnFormula>IF(ISNUMBER(Tabell2[[#This Row],[Betyg 0-10]]),MIN(2,MAX(0,Tabell2[[#This Row],[Betyg 0-10]])),"")</calculatedColumnFormula>
    </tableColumn>
    <tableColumn id="14" xr3:uid="{6F99AF0A-1BF8-409E-85B4-AC702AC7952E}" name="e" dataDxfId="22" totalsRowDxfId="5">
      <calculatedColumnFormula>IF(ISNUMBER(Tabell2[[#This Row],[Betyg 0-10]]),MIN(2,MAX(0,Tabell2[[#This Row],[Betyg 0-10]]-2)),"")</calculatedColumnFormula>
    </tableColumn>
    <tableColumn id="15" xr3:uid="{B3F34523-DF16-4804-AD8D-2AB4F7A48674}" name="t" dataDxfId="21" totalsRowDxfId="4">
      <calculatedColumnFormula>IF(ISNUMBER(Tabell2[[#This Row],[Betyg 0-10]]),MIN(2,MAX(0,Tabell2[[#This Row],[Betyg 0-10]]-4)),"")</calculatedColumnFormula>
    </tableColumn>
    <tableColumn id="16" xr3:uid="{B85EAD4C-8EA1-4379-A4C6-15D8C532BC44}" name="y" dataDxfId="20" totalsRowDxfId="3">
      <calculatedColumnFormula>IF(ISNUMBER(Tabell2[[#This Row],[Betyg 0-10]]),MIN(2,MAX(0,Tabell2[[#This Row],[Betyg 0-10]]-6)),"")</calculatedColumnFormula>
    </tableColumn>
    <tableColumn id="17" xr3:uid="{6A9A8B0C-74C1-413A-9710-7748D83BED81}" name="g" dataDxfId="19" totalsRowDxfId="2">
      <calculatedColumnFormula>IF(ISNUMBER(Tabell2[[#This Row],[Betyg 0-10]]),MIN(2,MAX(0,Tabell2[[#This Row],[Betyg 0-10]]-8)),"")</calculatedColumnFormula>
    </tableColumn>
    <tableColumn id="10" xr3:uid="{DDD55C28-B95B-4F38-93BA-9BEE56DC422E}" name="Motivering (frivillig)" dataDxfId="18" totalsRowDxfId="1"/>
    <tableColumn id="11" xr3:uid="{68CDBD7B-35AB-406E-B9E7-1091D3F968BE}" name="Anmärkning" totalsRowFunction="custom" dataDxfId="17" totalsRowDxfId="0">
      <calculatedColumnFormula>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calculatedColumnFormula>
      <totalsRowFormula>_xlfn.TEXTJOIN(CHAR(10),TRUE,Q62:Q73)</totalsRowFormula>
    </tableColumn>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Schlagervännerna">
      <a:dk1>
        <a:sysClr val="windowText" lastClr="000000"/>
      </a:dk1>
      <a:lt1>
        <a:sysClr val="window" lastClr="FFFFFF"/>
      </a:lt1>
      <a:dk2>
        <a:srgbClr val="003296"/>
      </a:dk2>
      <a:lt2>
        <a:srgbClr val="E2B92F"/>
      </a:lt2>
      <a:accent1>
        <a:srgbClr val="40C0D1"/>
      </a:accent1>
      <a:accent2>
        <a:srgbClr val="2D5DE3"/>
      </a:accent2>
      <a:accent3>
        <a:srgbClr val="821E76"/>
      </a:accent3>
      <a:accent4>
        <a:srgbClr val="E44500"/>
      </a:accent4>
      <a:accent5>
        <a:srgbClr val="F6A600"/>
      </a:accent5>
      <a:accent6>
        <a:srgbClr val="A9E351"/>
      </a:accent6>
      <a:hlink>
        <a:srgbClr val="2C94F0"/>
      </a:hlink>
      <a:folHlink>
        <a:srgbClr val="8369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E98B-0B04-45F4-85E3-84E23DE6E66F}">
  <dimension ref="A1:V23"/>
  <sheetViews>
    <sheetView tabSelected="1" workbookViewId="0">
      <selection activeCell="E23" sqref="E23"/>
    </sheetView>
  </sheetViews>
  <sheetFormatPr defaultRowHeight="15" x14ac:dyDescent="0.25"/>
  <sheetData>
    <row r="1" spans="1:22" ht="31.5" x14ac:dyDescent="0.5">
      <c r="A1" s="88" t="s">
        <v>189</v>
      </c>
      <c r="B1" s="89"/>
      <c r="C1" s="89"/>
      <c r="D1" s="89"/>
      <c r="E1" s="89"/>
      <c r="F1" s="89"/>
      <c r="G1" s="89"/>
      <c r="H1" s="89"/>
      <c r="I1" s="89"/>
      <c r="J1" s="89"/>
      <c r="K1" s="89"/>
      <c r="L1" s="89"/>
      <c r="M1" s="89"/>
      <c r="N1" s="89"/>
      <c r="O1" s="89"/>
      <c r="P1" s="89"/>
      <c r="Q1" s="89"/>
      <c r="R1" s="89"/>
      <c r="S1" s="89"/>
      <c r="T1" s="89"/>
      <c r="U1" s="89"/>
      <c r="V1" s="90"/>
    </row>
    <row r="2" spans="1:22" ht="30" customHeight="1" x14ac:dyDescent="0.25">
      <c r="A2" s="79" t="s">
        <v>190</v>
      </c>
      <c r="B2" s="80"/>
      <c r="C2" s="80"/>
      <c r="D2" s="80"/>
      <c r="E2" s="80"/>
      <c r="F2" s="80"/>
      <c r="G2" s="80"/>
      <c r="H2" s="80"/>
      <c r="I2" s="80"/>
      <c r="J2" s="80"/>
      <c r="K2" s="80"/>
      <c r="L2" s="80"/>
      <c r="M2" s="80"/>
      <c r="N2" s="80"/>
      <c r="O2" s="80"/>
      <c r="P2" s="80"/>
      <c r="Q2" s="80"/>
      <c r="R2" s="80"/>
      <c r="S2" s="80"/>
      <c r="T2" s="80"/>
      <c r="U2" s="80"/>
      <c r="V2" s="81"/>
    </row>
    <row r="3" spans="1:22" ht="30" customHeight="1" x14ac:dyDescent="0.25">
      <c r="A3" s="79" t="s">
        <v>135</v>
      </c>
      <c r="B3" s="80"/>
      <c r="C3" s="80"/>
      <c r="D3" s="80"/>
      <c r="E3" s="80"/>
      <c r="F3" s="80"/>
      <c r="G3" s="80"/>
      <c r="H3" s="80"/>
      <c r="I3" s="80"/>
      <c r="J3" s="80"/>
      <c r="K3" s="80"/>
      <c r="L3" s="80"/>
      <c r="M3" s="80"/>
      <c r="N3" s="80"/>
      <c r="O3" s="80"/>
      <c r="P3" s="80"/>
      <c r="Q3" s="80"/>
      <c r="R3" s="80"/>
      <c r="S3" s="80"/>
      <c r="T3" s="80"/>
      <c r="U3" s="80"/>
      <c r="V3" s="81"/>
    </row>
    <row r="4" spans="1:22" ht="15" customHeight="1" x14ac:dyDescent="0.25">
      <c r="A4" s="79" t="s">
        <v>191</v>
      </c>
      <c r="B4" s="80"/>
      <c r="C4" s="80"/>
      <c r="D4" s="80"/>
      <c r="E4" s="80"/>
      <c r="F4" s="80"/>
      <c r="G4" s="80"/>
      <c r="H4" s="80"/>
      <c r="I4" s="80"/>
      <c r="J4" s="80"/>
      <c r="K4" s="80"/>
      <c r="L4" s="80"/>
      <c r="M4" s="80"/>
      <c r="N4" s="80"/>
      <c r="O4" s="80"/>
      <c r="P4" s="80"/>
      <c r="Q4" s="80"/>
      <c r="R4" s="80"/>
      <c r="S4" s="80"/>
      <c r="T4" s="80"/>
      <c r="U4" s="80"/>
      <c r="V4" s="81"/>
    </row>
    <row r="5" spans="1:22" x14ac:dyDescent="0.25">
      <c r="A5" s="48" t="s">
        <v>121</v>
      </c>
      <c r="B5" s="49" t="s">
        <v>122</v>
      </c>
      <c r="C5" s="46" t="s">
        <v>123</v>
      </c>
      <c r="D5" s="47" t="s">
        <v>124</v>
      </c>
      <c r="E5" s="44" t="s">
        <v>125</v>
      </c>
      <c r="F5" s="45" t="s">
        <v>124</v>
      </c>
      <c r="G5" s="42" t="s">
        <v>126</v>
      </c>
      <c r="H5" s="43" t="s">
        <v>124</v>
      </c>
      <c r="I5" s="40" t="s">
        <v>127</v>
      </c>
      <c r="J5" s="41" t="s">
        <v>124</v>
      </c>
      <c r="K5" s="38" t="s">
        <v>128</v>
      </c>
      <c r="L5" s="39" t="s">
        <v>124</v>
      </c>
      <c r="M5" s="36" t="s">
        <v>129</v>
      </c>
      <c r="N5" s="37" t="s">
        <v>124</v>
      </c>
      <c r="O5" s="34" t="s">
        <v>130</v>
      </c>
      <c r="P5" s="35" t="s">
        <v>124</v>
      </c>
      <c r="Q5" s="32" t="s">
        <v>131</v>
      </c>
      <c r="R5" s="33" t="s">
        <v>124</v>
      </c>
      <c r="S5" s="30" t="s">
        <v>132</v>
      </c>
      <c r="T5" s="31" t="s">
        <v>124</v>
      </c>
      <c r="U5" s="28" t="s">
        <v>133</v>
      </c>
      <c r="V5" s="29" t="s">
        <v>122</v>
      </c>
    </row>
    <row r="6" spans="1:22" x14ac:dyDescent="0.25">
      <c r="A6" s="79" t="s">
        <v>134</v>
      </c>
      <c r="B6" s="80"/>
      <c r="C6" s="80"/>
      <c r="D6" s="80"/>
      <c r="E6" s="80"/>
      <c r="F6" s="80"/>
      <c r="G6" s="80"/>
      <c r="H6" s="80"/>
      <c r="I6" s="80"/>
      <c r="J6" s="80"/>
      <c r="K6" s="80"/>
      <c r="L6" s="80"/>
      <c r="M6" s="80"/>
      <c r="N6" s="80"/>
      <c r="O6" s="80"/>
      <c r="P6" s="80"/>
      <c r="Q6" s="80"/>
      <c r="R6" s="80"/>
      <c r="S6" s="80"/>
      <c r="T6" s="80"/>
      <c r="U6" s="80"/>
      <c r="V6" s="81"/>
    </row>
    <row r="16" spans="1:22" x14ac:dyDescent="0.25">
      <c r="A16" s="50" t="s">
        <v>121</v>
      </c>
      <c r="B16" s="51" t="str">
        <f ca="1">'Beräkningar för instruktioner'!H41&amp;" st"</f>
        <v>2 st</v>
      </c>
      <c r="C16" s="52" t="s">
        <v>123</v>
      </c>
      <c r="D16" s="53" t="str">
        <f ca="1">'Beräkningar för instruktioner'!I41&amp;" st"</f>
        <v>4 st</v>
      </c>
      <c r="E16" s="54" t="s">
        <v>125</v>
      </c>
      <c r="F16" s="55" t="str">
        <f ca="1">'Beräkningar för instruktioner'!J41&amp;" st"</f>
        <v>4 st</v>
      </c>
      <c r="G16" s="56" t="s">
        <v>126</v>
      </c>
      <c r="H16" s="57" t="str">
        <f ca="1">'Beräkningar för instruktioner'!K41&amp;" st"</f>
        <v>4 st</v>
      </c>
      <c r="I16" s="58" t="s">
        <v>127</v>
      </c>
      <c r="J16" s="59" t="str">
        <f ca="1">'Beräkningar för instruktioner'!L41&amp;" st"</f>
        <v>3 st</v>
      </c>
      <c r="K16" s="60" t="s">
        <v>128</v>
      </c>
      <c r="L16" s="61" t="str">
        <f ca="1">'Beräkningar för instruktioner'!M41&amp;" st"</f>
        <v>5 st</v>
      </c>
      <c r="M16" s="62" t="s">
        <v>129</v>
      </c>
      <c r="N16" s="63" t="str">
        <f ca="1">'Beräkningar för instruktioner'!N41&amp;" st"</f>
        <v>3 st</v>
      </c>
      <c r="O16" s="64" t="s">
        <v>130</v>
      </c>
      <c r="P16" s="65" t="str">
        <f ca="1">'Beräkningar för instruktioner'!O41&amp;" st"</f>
        <v>5 st</v>
      </c>
      <c r="Q16" s="66" t="s">
        <v>131</v>
      </c>
      <c r="R16" s="67" t="str">
        <f ca="1">'Beräkningar för instruktioner'!P41&amp;" st"</f>
        <v>4 st</v>
      </c>
      <c r="S16" s="68" t="s">
        <v>132</v>
      </c>
      <c r="T16" s="69" t="str">
        <f ca="1">'Beräkningar för instruktioner'!Q41&amp;" st"</f>
        <v>3 st</v>
      </c>
      <c r="U16" s="70" t="s">
        <v>133</v>
      </c>
      <c r="V16" s="71" t="str">
        <f ca="1">'Beräkningar för instruktioner'!R41&amp;" st"</f>
        <v>2 st</v>
      </c>
    </row>
    <row r="17" spans="1:22" ht="30" customHeight="1" x14ac:dyDescent="0.25">
      <c r="A17" s="79" t="s">
        <v>136</v>
      </c>
      <c r="B17" s="80"/>
      <c r="C17" s="80"/>
      <c r="D17" s="80"/>
      <c r="E17" s="80"/>
      <c r="F17" s="80"/>
      <c r="G17" s="80"/>
      <c r="H17" s="80"/>
      <c r="I17" s="80"/>
      <c r="J17" s="80"/>
      <c r="K17" s="80"/>
      <c r="L17" s="80"/>
      <c r="M17" s="80"/>
      <c r="N17" s="80"/>
      <c r="O17" s="80"/>
      <c r="P17" s="80"/>
      <c r="Q17" s="80"/>
      <c r="R17" s="80"/>
      <c r="S17" s="80"/>
      <c r="T17" s="80"/>
      <c r="U17" s="80"/>
      <c r="V17" s="81"/>
    </row>
    <row r="18" spans="1:22" ht="60" customHeight="1" x14ac:dyDescent="0.25">
      <c r="A18" s="79" t="s">
        <v>137</v>
      </c>
      <c r="B18" s="80"/>
      <c r="C18" s="80"/>
      <c r="D18" s="80"/>
      <c r="E18" s="80"/>
      <c r="F18" s="80"/>
      <c r="G18" s="80"/>
      <c r="H18" s="80"/>
      <c r="I18" s="80"/>
      <c r="J18" s="80"/>
      <c r="K18" s="80"/>
      <c r="L18" s="80"/>
      <c r="M18" s="80"/>
      <c r="N18" s="80"/>
      <c r="O18" s="80"/>
      <c r="P18" s="80"/>
      <c r="Q18" s="80"/>
      <c r="R18" s="80"/>
      <c r="S18" s="80"/>
      <c r="T18" s="80"/>
      <c r="U18" s="80"/>
      <c r="V18" s="81"/>
    </row>
    <row r="19" spans="1:22" x14ac:dyDescent="0.25">
      <c r="A19" s="82" t="s">
        <v>195</v>
      </c>
      <c r="B19" s="83"/>
      <c r="C19" s="83"/>
      <c r="D19" s="83"/>
      <c r="E19" s="83"/>
      <c r="F19" s="83"/>
      <c r="G19" s="83"/>
      <c r="H19" s="83"/>
      <c r="I19" s="83"/>
      <c r="J19" s="83"/>
      <c r="K19" s="83"/>
      <c r="L19" s="83"/>
      <c r="M19" s="83"/>
      <c r="N19" s="83"/>
      <c r="O19" s="83"/>
      <c r="P19" s="83"/>
      <c r="Q19" s="83"/>
      <c r="R19" s="83"/>
      <c r="S19" s="83"/>
      <c r="T19" s="83"/>
      <c r="U19" s="83"/>
      <c r="V19" s="84"/>
    </row>
    <row r="20" spans="1:22" ht="45" customHeight="1" x14ac:dyDescent="0.25">
      <c r="A20" s="79" t="s">
        <v>193</v>
      </c>
      <c r="B20" s="80"/>
      <c r="C20" s="80"/>
      <c r="D20" s="80"/>
      <c r="E20" s="80"/>
      <c r="F20" s="80"/>
      <c r="G20" s="80"/>
      <c r="H20" s="80"/>
      <c r="I20" s="80"/>
      <c r="J20" s="80"/>
      <c r="K20" s="80"/>
      <c r="L20" s="80"/>
      <c r="M20" s="80"/>
      <c r="N20" s="80"/>
      <c r="O20" s="80"/>
      <c r="P20" s="80"/>
      <c r="Q20" s="80"/>
      <c r="R20" s="80"/>
      <c r="S20" s="80"/>
      <c r="T20" s="80"/>
      <c r="U20" s="80"/>
      <c r="V20" s="81"/>
    </row>
    <row r="21" spans="1:22" ht="30" customHeight="1" thickBot="1" x14ac:dyDescent="0.3">
      <c r="A21" s="85" t="s">
        <v>192</v>
      </c>
      <c r="B21" s="86"/>
      <c r="C21" s="86"/>
      <c r="D21" s="86"/>
      <c r="E21" s="86"/>
      <c r="F21" s="86"/>
      <c r="G21" s="86"/>
      <c r="H21" s="86"/>
      <c r="I21" s="86"/>
      <c r="J21" s="86"/>
      <c r="K21" s="86"/>
      <c r="L21" s="86"/>
      <c r="M21" s="86"/>
      <c r="N21" s="86"/>
      <c r="O21" s="86"/>
      <c r="P21" s="86"/>
      <c r="Q21" s="86"/>
      <c r="R21" s="86"/>
      <c r="S21" s="86"/>
      <c r="T21" s="86"/>
      <c r="U21" s="86"/>
      <c r="V21" s="87"/>
    </row>
    <row r="22" spans="1:22" ht="40.5" customHeight="1" thickTop="1" thickBot="1" x14ac:dyDescent="0.5">
      <c r="A22" s="74" t="s">
        <v>194</v>
      </c>
      <c r="B22" s="75"/>
      <c r="C22" s="75"/>
      <c r="D22" s="76"/>
      <c r="E22" s="77" t="s">
        <v>216</v>
      </c>
      <c r="F22" s="77"/>
      <c r="G22" s="77"/>
      <c r="H22" s="77"/>
      <c r="I22" s="77"/>
      <c r="J22" s="77"/>
      <c r="K22" s="77"/>
      <c r="L22" s="77"/>
      <c r="M22" s="77"/>
      <c r="N22" s="77"/>
      <c r="O22" s="77"/>
      <c r="P22" s="77"/>
      <c r="Q22" s="77"/>
      <c r="R22" s="77"/>
      <c r="S22" s="77"/>
      <c r="T22" s="77"/>
      <c r="U22" s="77"/>
      <c r="V22" s="78"/>
    </row>
    <row r="23" spans="1:22" ht="15.75" thickTop="1" x14ac:dyDescent="0.25"/>
  </sheetData>
  <mergeCells count="12">
    <mergeCell ref="A2:V2"/>
    <mergeCell ref="A1:V1"/>
    <mergeCell ref="A3:V3"/>
    <mergeCell ref="A4:V4"/>
    <mergeCell ref="A6:V6"/>
    <mergeCell ref="A22:D22"/>
    <mergeCell ref="E22:V22"/>
    <mergeCell ref="A17:V17"/>
    <mergeCell ref="A18:V18"/>
    <mergeCell ref="A19:V19"/>
    <mergeCell ref="A21:V21"/>
    <mergeCell ref="A20:V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515B-3236-4D72-86E1-76430465C319}">
  <dimension ref="A1:T73"/>
  <sheetViews>
    <sheetView zoomScaleNormal="100" workbookViewId="0">
      <selection activeCell="P2" sqref="P2:P40"/>
    </sheetView>
  </sheetViews>
  <sheetFormatPr defaultRowHeight="15" x14ac:dyDescent="0.25"/>
  <cols>
    <col min="1" max="2" width="3.5703125" customWidth="1"/>
    <col min="3" max="3" width="4.28515625" bestFit="1" customWidth="1"/>
    <col min="4" max="4" width="17.28515625" bestFit="1" customWidth="1"/>
    <col min="5" max="5" width="20.28515625" bestFit="1" customWidth="1"/>
    <col min="6" max="6" width="26" bestFit="1" customWidth="1"/>
    <col min="7" max="8" width="9.28515625" customWidth="1"/>
    <col min="9" max="9" width="9.7109375" customWidth="1"/>
    <col min="10" max="10" width="9.85546875" customWidth="1"/>
    <col min="11" max="15" width="2.42578125" customWidth="1"/>
    <col min="16" max="16" width="81.85546875" customWidth="1"/>
    <col min="17" max="17" width="60.28515625" customWidth="1"/>
    <col min="18" max="18" width="2.85546875" customWidth="1"/>
    <col min="19" max="19" width="13.42578125" bestFit="1" customWidth="1"/>
    <col min="20" max="20" width="10.140625" bestFit="1" customWidth="1"/>
  </cols>
  <sheetData>
    <row r="1" spans="1:20" s="8" customFormat="1" ht="47.25" customHeight="1" thickBot="1" x14ac:dyDescent="0.3">
      <c r="A1" s="9" t="s">
        <v>26</v>
      </c>
      <c r="B1" s="9" t="s">
        <v>114</v>
      </c>
      <c r="C1" s="9" t="s">
        <v>36</v>
      </c>
      <c r="D1" s="9" t="s">
        <v>27</v>
      </c>
      <c r="E1" s="9" t="s">
        <v>28</v>
      </c>
      <c r="F1" s="9" t="s">
        <v>29</v>
      </c>
      <c r="G1" s="9" t="s">
        <v>30</v>
      </c>
      <c r="H1" s="9" t="s">
        <v>31</v>
      </c>
      <c r="I1" s="9" t="s">
        <v>35</v>
      </c>
      <c r="J1" s="9" t="s">
        <v>32</v>
      </c>
      <c r="K1" s="23" t="s">
        <v>115</v>
      </c>
      <c r="L1" s="24" t="s">
        <v>116</v>
      </c>
      <c r="M1" s="24" t="s">
        <v>117</v>
      </c>
      <c r="N1" s="24" t="s">
        <v>118</v>
      </c>
      <c r="O1" s="25" t="s">
        <v>119</v>
      </c>
      <c r="P1" s="9" t="s">
        <v>33</v>
      </c>
      <c r="Q1" s="9" t="s">
        <v>34</v>
      </c>
      <c r="S1"/>
      <c r="T1"/>
    </row>
    <row r="2" spans="1:20" ht="16.5" thickTop="1" thickBot="1" x14ac:dyDescent="0.3">
      <c r="A2" s="12">
        <v>1</v>
      </c>
      <c r="B2" s="12">
        <v>1</v>
      </c>
      <c r="C2" s="22" t="s">
        <v>38</v>
      </c>
      <c r="D2" s="12" t="s">
        <v>37</v>
      </c>
      <c r="E2" s="12" t="s">
        <v>138</v>
      </c>
      <c r="F2" s="12" t="s">
        <v>139</v>
      </c>
      <c r="G2" s="2">
        <f>IF(ISNUMBER(Tabell2[[#This Row],[Betyg
0.00-10.00]]),_xlfn.RANK.AVG(Tabell2[[#This Row],[Betyg
0.00-10.00]],Tabell2[Betyg
0.00-10.00]),"")</f>
        <v>9</v>
      </c>
      <c r="H2" s="73">
        <f>IF(ISNUMBER(Tabell2[[#This Row],[Placering]]),10-10*(Tabell2[[#This Row],[Placering]]-0.5)/COUNT(Tabell2[Placering]),"")</f>
        <v>7.8205128205128212</v>
      </c>
      <c r="I2" s="72">
        <v>7.72</v>
      </c>
      <c r="J2" s="2">
        <f>IF(ISNUMBER(Tabell2[[#This Row],[Betyg
0.00-10.00]]),MAX(0,MIN(10,ROUND(Tabell2[[#This Row],[Betyg
0.00-10.00]],0))),"")</f>
        <v>8</v>
      </c>
      <c r="K2" s="3">
        <f>IF(ISNUMBER(Tabell2[[#This Row],[Betyg 0-10]]),MIN(2,MAX(0,Tabell2[[#This Row],[Betyg 0-10]])),"")</f>
        <v>2</v>
      </c>
      <c r="L2" s="4">
        <f>IF(ISNUMBER(Tabell2[[#This Row],[Betyg 0-10]]),MIN(2,MAX(0,Tabell2[[#This Row],[Betyg 0-10]]-2)),"")</f>
        <v>2</v>
      </c>
      <c r="M2" s="4">
        <f>IF(ISNUMBER(Tabell2[[#This Row],[Betyg 0-10]]),MIN(2,MAX(0,Tabell2[[#This Row],[Betyg 0-10]]-4)),"")</f>
        <v>2</v>
      </c>
      <c r="N2" s="4">
        <f>IF(ISNUMBER(Tabell2[[#This Row],[Betyg 0-10]]),MIN(2,MAX(0,Tabell2[[#This Row],[Betyg 0-10]]-6)),"")</f>
        <v>2</v>
      </c>
      <c r="O2" s="4">
        <f>IF(ISNUMBER(Tabell2[[#This Row],[Betyg 0-10]]),MIN(2,MAX(0,Tabell2[[#This Row],[Betyg 0-10]]-8)),"")</f>
        <v>0</v>
      </c>
      <c r="P2" s="26" t="s">
        <v>196</v>
      </c>
      <c r="Q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 spans="1:20" ht="16.5" thickTop="1" thickBot="1" x14ac:dyDescent="0.3">
      <c r="A3" s="12">
        <v>2</v>
      </c>
      <c r="B3" s="12">
        <v>1</v>
      </c>
      <c r="C3" s="22" t="s">
        <v>49</v>
      </c>
      <c r="D3" s="12" t="s">
        <v>50</v>
      </c>
      <c r="E3" s="12" t="s">
        <v>0</v>
      </c>
      <c r="F3" s="12" t="s">
        <v>140</v>
      </c>
      <c r="G3" s="2">
        <f>IF(ISNUMBER(Tabell2[[#This Row],[Betyg
0.00-10.00]]),_xlfn.RANK.AVG(Tabell2[[#This Row],[Betyg
0.00-10.00]],Tabell2[Betyg
0.00-10.00]),"")</f>
        <v>38</v>
      </c>
      <c r="H3" s="73">
        <f>IF(ISNUMBER(Tabell2[[#This Row],[Placering]]),10-10*(Tabell2[[#This Row],[Placering]]-0.5)/COUNT(Tabell2[Placering]),"")</f>
        <v>0.38461538461538503</v>
      </c>
      <c r="I3" s="72">
        <v>0.49</v>
      </c>
      <c r="J3" s="2">
        <f>IF(ISNUMBER(Tabell2[[#This Row],[Betyg
0.00-10.00]]),MAX(0,MIN(10,ROUND(Tabell2[[#This Row],[Betyg
0.00-10.00]],0))),"")</f>
        <v>0</v>
      </c>
      <c r="K3" s="5">
        <f>IF(ISNUMBER(Tabell2[[#This Row],[Betyg 0-10]]),MIN(2,MAX(0,Tabell2[[#This Row],[Betyg 0-10]])),"")</f>
        <v>0</v>
      </c>
      <c r="L3" s="6">
        <f>IF(ISNUMBER(Tabell2[[#This Row],[Betyg 0-10]]),MIN(2,MAX(0,Tabell2[[#This Row],[Betyg 0-10]]-2)),"")</f>
        <v>0</v>
      </c>
      <c r="M3" s="6">
        <f>IF(ISNUMBER(Tabell2[[#This Row],[Betyg 0-10]]),MIN(2,MAX(0,Tabell2[[#This Row],[Betyg 0-10]]-4)),"")</f>
        <v>0</v>
      </c>
      <c r="N3" s="6">
        <f>IF(ISNUMBER(Tabell2[[#This Row],[Betyg 0-10]]),MIN(2,MAX(0,Tabell2[[#This Row],[Betyg 0-10]]-6)),"")</f>
        <v>0</v>
      </c>
      <c r="O3" s="6">
        <f>IF(ISNUMBER(Tabell2[[#This Row],[Betyg 0-10]]),MIN(2,MAX(0,Tabell2[[#This Row],[Betyg 0-10]]-8)),"")</f>
        <v>0</v>
      </c>
      <c r="P3" s="26" t="s">
        <v>197</v>
      </c>
      <c r="Q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4" spans="1:20" ht="16.5" thickTop="1" thickBot="1" x14ac:dyDescent="0.3">
      <c r="A4" s="12">
        <v>3</v>
      </c>
      <c r="B4" s="12">
        <v>1</v>
      </c>
      <c r="C4" s="22" t="s">
        <v>51</v>
      </c>
      <c r="D4" s="12" t="s">
        <v>52</v>
      </c>
      <c r="E4" s="12" t="s">
        <v>3</v>
      </c>
      <c r="F4" s="12" t="s">
        <v>141</v>
      </c>
      <c r="G4" s="2">
        <f>IF(ISNUMBER(Tabell2[[#This Row],[Betyg
0.00-10.00]]),_xlfn.RANK.AVG(Tabell2[[#This Row],[Betyg
0.00-10.00]],Tabell2[Betyg
0.00-10.00]),"")</f>
        <v>26</v>
      </c>
      <c r="H4" s="73">
        <f>IF(ISNUMBER(Tabell2[[#This Row],[Placering]]),10-10*(Tabell2[[#This Row],[Placering]]-0.5)/COUNT(Tabell2[Placering]),"")</f>
        <v>3.4615384615384617</v>
      </c>
      <c r="I4" s="72">
        <v>3.44</v>
      </c>
      <c r="J4" s="2">
        <f>IF(ISNUMBER(Tabell2[[#This Row],[Betyg
0.00-10.00]]),MAX(0,MIN(10,ROUND(Tabell2[[#This Row],[Betyg
0.00-10.00]],0))),"")</f>
        <v>3</v>
      </c>
      <c r="K4" s="5">
        <f>IF(ISNUMBER(Tabell2[[#This Row],[Betyg 0-10]]),MIN(2,MAX(0,Tabell2[[#This Row],[Betyg 0-10]])),"")</f>
        <v>2</v>
      </c>
      <c r="L4" s="6">
        <f>IF(ISNUMBER(Tabell2[[#This Row],[Betyg 0-10]]),MIN(2,MAX(0,Tabell2[[#This Row],[Betyg 0-10]]-2)),"")</f>
        <v>1</v>
      </c>
      <c r="M4" s="6">
        <f>IF(ISNUMBER(Tabell2[[#This Row],[Betyg 0-10]]),MIN(2,MAX(0,Tabell2[[#This Row],[Betyg 0-10]]-4)),"")</f>
        <v>0</v>
      </c>
      <c r="N4" s="6">
        <f>IF(ISNUMBER(Tabell2[[#This Row],[Betyg 0-10]]),MIN(2,MAX(0,Tabell2[[#This Row],[Betyg 0-10]]-6)),"")</f>
        <v>0</v>
      </c>
      <c r="O4" s="6">
        <f>IF(ISNUMBER(Tabell2[[#This Row],[Betyg 0-10]]),MIN(2,MAX(0,Tabell2[[#This Row],[Betyg 0-10]]-8)),"")</f>
        <v>0</v>
      </c>
      <c r="P4" s="26"/>
      <c r="Q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5" spans="1:20" ht="16.5" thickTop="1" thickBot="1" x14ac:dyDescent="0.3">
      <c r="A5" s="12">
        <v>4</v>
      </c>
      <c r="B5" s="12">
        <v>1</v>
      </c>
      <c r="C5" s="22" t="s">
        <v>47</v>
      </c>
      <c r="D5" s="12" t="s">
        <v>48</v>
      </c>
      <c r="E5" s="12" t="s">
        <v>5</v>
      </c>
      <c r="F5" s="12" t="s">
        <v>142</v>
      </c>
      <c r="G5" s="2">
        <f>IF(ISNUMBER(Tabell2[[#This Row],[Betyg
0.00-10.00]]),_xlfn.RANK.AVG(Tabell2[[#This Row],[Betyg
0.00-10.00]],Tabell2[Betyg
0.00-10.00]),"")</f>
        <v>33</v>
      </c>
      <c r="H5" s="73">
        <f>IF(ISNUMBER(Tabell2[[#This Row],[Placering]]),10-10*(Tabell2[[#This Row],[Placering]]-0.5)/COUNT(Tabell2[Placering]),"")</f>
        <v>1.6666666666666661</v>
      </c>
      <c r="I5" s="72">
        <v>1.79</v>
      </c>
      <c r="J5" s="2">
        <f>IF(ISNUMBER(Tabell2[[#This Row],[Betyg
0.00-10.00]]),MAX(0,MIN(10,ROUND(Tabell2[[#This Row],[Betyg
0.00-10.00]],0))),"")</f>
        <v>2</v>
      </c>
      <c r="K5" s="5">
        <f>IF(ISNUMBER(Tabell2[[#This Row],[Betyg 0-10]]),MIN(2,MAX(0,Tabell2[[#This Row],[Betyg 0-10]])),"")</f>
        <v>2</v>
      </c>
      <c r="L5" s="6">
        <f>IF(ISNUMBER(Tabell2[[#This Row],[Betyg 0-10]]),MIN(2,MAX(0,Tabell2[[#This Row],[Betyg 0-10]]-2)),"")</f>
        <v>0</v>
      </c>
      <c r="M5" s="6">
        <f>IF(ISNUMBER(Tabell2[[#This Row],[Betyg 0-10]]),MIN(2,MAX(0,Tabell2[[#This Row],[Betyg 0-10]]-4)),"")</f>
        <v>0</v>
      </c>
      <c r="N5" s="6">
        <f>IF(ISNUMBER(Tabell2[[#This Row],[Betyg 0-10]]),MIN(2,MAX(0,Tabell2[[#This Row],[Betyg 0-10]]-6)),"")</f>
        <v>0</v>
      </c>
      <c r="O5" s="6">
        <f>IF(ISNUMBER(Tabell2[[#This Row],[Betyg 0-10]]),MIN(2,MAX(0,Tabell2[[#This Row],[Betyg 0-10]]-8)),"")</f>
        <v>0</v>
      </c>
      <c r="P5" s="26" t="s">
        <v>198</v>
      </c>
      <c r="Q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6" spans="1:20" ht="16.5" thickTop="1" thickBot="1" x14ac:dyDescent="0.3">
      <c r="A6" s="12">
        <v>5</v>
      </c>
      <c r="B6" s="12">
        <v>1</v>
      </c>
      <c r="C6" s="22" t="s">
        <v>43</v>
      </c>
      <c r="D6" s="12" t="s">
        <v>44</v>
      </c>
      <c r="E6" s="12" t="s">
        <v>2</v>
      </c>
      <c r="F6" s="12" t="s">
        <v>143</v>
      </c>
      <c r="G6" s="2">
        <f>IF(ISNUMBER(Tabell2[[#This Row],[Betyg
0.00-10.00]]),_xlfn.RANK.AVG(Tabell2[[#This Row],[Betyg
0.00-10.00]],Tabell2[Betyg
0.00-10.00]),"")</f>
        <v>5</v>
      </c>
      <c r="H6" s="73">
        <f>IF(ISNUMBER(Tabell2[[#This Row],[Placering]]),10-10*(Tabell2[[#This Row],[Placering]]-0.5)/COUNT(Tabell2[Placering]),"")</f>
        <v>8.8461538461538467</v>
      </c>
      <c r="I6" s="72">
        <v>8.8699999999999992</v>
      </c>
      <c r="J6" s="2">
        <f>IF(ISNUMBER(Tabell2[[#This Row],[Betyg
0.00-10.00]]),MAX(0,MIN(10,ROUND(Tabell2[[#This Row],[Betyg
0.00-10.00]],0))),"")</f>
        <v>9</v>
      </c>
      <c r="K6" s="6">
        <f>IF(ISNUMBER(Tabell2[[#This Row],[Betyg 0-10]]),MIN(2,MAX(0,Tabell2[[#This Row],[Betyg 0-10]])),"")</f>
        <v>2</v>
      </c>
      <c r="L6" s="6">
        <f>IF(ISNUMBER(Tabell2[[#This Row],[Betyg 0-10]]),MIN(2,MAX(0,Tabell2[[#This Row],[Betyg 0-10]]-2)),"")</f>
        <v>2</v>
      </c>
      <c r="M6" s="6">
        <f>IF(ISNUMBER(Tabell2[[#This Row],[Betyg 0-10]]),MIN(2,MAX(0,Tabell2[[#This Row],[Betyg 0-10]]-4)),"")</f>
        <v>2</v>
      </c>
      <c r="N6" s="6">
        <f>IF(ISNUMBER(Tabell2[[#This Row],[Betyg 0-10]]),MIN(2,MAX(0,Tabell2[[#This Row],[Betyg 0-10]]-6)),"")</f>
        <v>2</v>
      </c>
      <c r="O6" s="6">
        <f>IF(ISNUMBER(Tabell2[[#This Row],[Betyg 0-10]]),MIN(2,MAX(0,Tabell2[[#This Row],[Betyg 0-10]]-8)),"")</f>
        <v>1</v>
      </c>
      <c r="P6" s="26" t="s">
        <v>199</v>
      </c>
      <c r="Q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7" spans="1:20" ht="16.5" thickTop="1" thickBot="1" x14ac:dyDescent="0.3">
      <c r="A7" s="12">
        <v>6</v>
      </c>
      <c r="B7" s="12">
        <v>1</v>
      </c>
      <c r="C7" s="22" t="s">
        <v>59</v>
      </c>
      <c r="D7" s="12" t="s">
        <v>60</v>
      </c>
      <c r="E7" s="12" t="s">
        <v>144</v>
      </c>
      <c r="F7" s="12" t="s">
        <v>145</v>
      </c>
      <c r="G7" s="2">
        <f>IF(ISNUMBER(Tabell2[[#This Row],[Betyg
0.00-10.00]]),_xlfn.RANK.AVG(Tabell2[[#This Row],[Betyg
0.00-10.00]],Tabell2[Betyg
0.00-10.00]),"")</f>
        <v>10</v>
      </c>
      <c r="H7" s="73">
        <f>IF(ISNUMBER(Tabell2[[#This Row],[Placering]]),10-10*(Tabell2[[#This Row],[Placering]]-0.5)/COUNT(Tabell2[Placering]),"")</f>
        <v>7.5641025641025639</v>
      </c>
      <c r="I7" s="72">
        <v>7.54</v>
      </c>
      <c r="J7" s="2">
        <f>IF(ISNUMBER(Tabell2[[#This Row],[Betyg
0.00-10.00]]),MAX(0,MIN(10,ROUND(Tabell2[[#This Row],[Betyg
0.00-10.00]],0))),"")</f>
        <v>8</v>
      </c>
      <c r="K7" s="5">
        <f>IF(ISNUMBER(Tabell2[[#This Row],[Betyg 0-10]]),MIN(2,MAX(0,Tabell2[[#This Row],[Betyg 0-10]])),"")</f>
        <v>2</v>
      </c>
      <c r="L7" s="6">
        <f>IF(ISNUMBER(Tabell2[[#This Row],[Betyg 0-10]]),MIN(2,MAX(0,Tabell2[[#This Row],[Betyg 0-10]]-2)),"")</f>
        <v>2</v>
      </c>
      <c r="M7" s="6">
        <f>IF(ISNUMBER(Tabell2[[#This Row],[Betyg 0-10]]),MIN(2,MAX(0,Tabell2[[#This Row],[Betyg 0-10]]-4)),"")</f>
        <v>2</v>
      </c>
      <c r="N7" s="6">
        <f>IF(ISNUMBER(Tabell2[[#This Row],[Betyg 0-10]]),MIN(2,MAX(0,Tabell2[[#This Row],[Betyg 0-10]]-6)),"")</f>
        <v>2</v>
      </c>
      <c r="O7" s="6">
        <f>IF(ISNUMBER(Tabell2[[#This Row],[Betyg 0-10]]),MIN(2,MAX(0,Tabell2[[#This Row],[Betyg 0-10]]-8)),"")</f>
        <v>0</v>
      </c>
      <c r="P7" s="26" t="s">
        <v>200</v>
      </c>
      <c r="Q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8" spans="1:20" ht="16.5" thickTop="1" thickBot="1" x14ac:dyDescent="0.3">
      <c r="A8" s="12">
        <v>7</v>
      </c>
      <c r="B8" s="12">
        <v>2</v>
      </c>
      <c r="C8" s="22" t="s">
        <v>39</v>
      </c>
      <c r="D8" s="12" t="s">
        <v>40</v>
      </c>
      <c r="E8" s="12" t="s">
        <v>1</v>
      </c>
      <c r="F8" s="12" t="s">
        <v>146</v>
      </c>
      <c r="G8" s="2">
        <f>IF(ISNUMBER(Tabell2[[#This Row],[Betyg
0.00-10.00]]),_xlfn.RANK.AVG(Tabell2[[#This Row],[Betyg
0.00-10.00]],Tabell2[Betyg
0.00-10.00]),"")</f>
        <v>21</v>
      </c>
      <c r="H8" s="73">
        <f>IF(ISNUMBER(Tabell2[[#This Row],[Placering]]),10-10*(Tabell2[[#This Row],[Placering]]-0.5)/COUNT(Tabell2[Placering]),"")</f>
        <v>4.7435897435897436</v>
      </c>
      <c r="I8" s="72">
        <v>4.8</v>
      </c>
      <c r="J8" s="2">
        <f>IF(ISNUMBER(Tabell2[[#This Row],[Betyg
0.00-10.00]]),MAX(0,MIN(10,ROUND(Tabell2[[#This Row],[Betyg
0.00-10.00]],0))),"")</f>
        <v>5</v>
      </c>
      <c r="K8" s="5">
        <f>IF(ISNUMBER(Tabell2[[#This Row],[Betyg 0-10]]),MIN(2,MAX(0,Tabell2[[#This Row],[Betyg 0-10]])),"")</f>
        <v>2</v>
      </c>
      <c r="L8" s="6">
        <f>IF(ISNUMBER(Tabell2[[#This Row],[Betyg 0-10]]),MIN(2,MAX(0,Tabell2[[#This Row],[Betyg 0-10]]-2)),"")</f>
        <v>2</v>
      </c>
      <c r="M8" s="6">
        <f>IF(ISNUMBER(Tabell2[[#This Row],[Betyg 0-10]]),MIN(2,MAX(0,Tabell2[[#This Row],[Betyg 0-10]]-4)),"")</f>
        <v>1</v>
      </c>
      <c r="N8" s="6">
        <f>IF(ISNUMBER(Tabell2[[#This Row],[Betyg 0-10]]),MIN(2,MAX(0,Tabell2[[#This Row],[Betyg 0-10]]-6)),"")</f>
        <v>0</v>
      </c>
      <c r="O8" s="6">
        <f>IF(ISNUMBER(Tabell2[[#This Row],[Betyg 0-10]]),MIN(2,MAX(0,Tabell2[[#This Row],[Betyg 0-10]]-8)),"")</f>
        <v>0</v>
      </c>
      <c r="P8" s="26"/>
      <c r="Q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9" spans="1:20" ht="16.5" thickTop="1" thickBot="1" x14ac:dyDescent="0.3">
      <c r="A9" s="12">
        <v>8</v>
      </c>
      <c r="B9" s="12">
        <v>2</v>
      </c>
      <c r="C9" s="22" t="s">
        <v>41</v>
      </c>
      <c r="D9" s="12" t="s">
        <v>42</v>
      </c>
      <c r="E9" s="12" t="s">
        <v>147</v>
      </c>
      <c r="F9" s="12" t="s">
        <v>148</v>
      </c>
      <c r="G9" s="2">
        <f>IF(ISNUMBER(Tabell2[[#This Row],[Betyg
0.00-10.00]]),_xlfn.RANK.AVG(Tabell2[[#This Row],[Betyg
0.00-10.00]],Tabell2[Betyg
0.00-10.00]),"")</f>
        <v>12</v>
      </c>
      <c r="H9" s="73">
        <f>IF(ISNUMBER(Tabell2[[#This Row],[Placering]]),10-10*(Tabell2[[#This Row],[Placering]]-0.5)/COUNT(Tabell2[Placering]),"")</f>
        <v>7.0512820512820511</v>
      </c>
      <c r="I9" s="72">
        <v>6.96</v>
      </c>
      <c r="J9" s="2">
        <f>IF(ISNUMBER(Tabell2[[#This Row],[Betyg
0.00-10.00]]),MAX(0,MIN(10,ROUND(Tabell2[[#This Row],[Betyg
0.00-10.00]],0))),"")</f>
        <v>7</v>
      </c>
      <c r="K9" s="3">
        <f>IF(ISNUMBER(Tabell2[[#This Row],[Betyg 0-10]]),MIN(2,MAX(0,Tabell2[[#This Row],[Betyg 0-10]])),"")</f>
        <v>2</v>
      </c>
      <c r="L9" s="4">
        <f>IF(ISNUMBER(Tabell2[[#This Row],[Betyg 0-10]]),MIN(2,MAX(0,Tabell2[[#This Row],[Betyg 0-10]]-2)),"")</f>
        <v>2</v>
      </c>
      <c r="M9" s="4">
        <f>IF(ISNUMBER(Tabell2[[#This Row],[Betyg 0-10]]),MIN(2,MAX(0,Tabell2[[#This Row],[Betyg 0-10]]-4)),"")</f>
        <v>2</v>
      </c>
      <c r="N9" s="4">
        <f>IF(ISNUMBER(Tabell2[[#This Row],[Betyg 0-10]]),MIN(2,MAX(0,Tabell2[[#This Row],[Betyg 0-10]]-6)),"")</f>
        <v>1</v>
      </c>
      <c r="O9" s="4">
        <f>IF(ISNUMBER(Tabell2[[#This Row],[Betyg 0-10]]),MIN(2,MAX(0,Tabell2[[#This Row],[Betyg 0-10]]-8)),"")</f>
        <v>0</v>
      </c>
      <c r="P9" s="26" t="s">
        <v>201</v>
      </c>
      <c r="Q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0" spans="1:20" ht="16.5" thickTop="1" thickBot="1" x14ac:dyDescent="0.3">
      <c r="A10" s="12">
        <v>9</v>
      </c>
      <c r="B10" s="12">
        <v>2</v>
      </c>
      <c r="C10" s="22" t="s">
        <v>69</v>
      </c>
      <c r="D10" s="12" t="s">
        <v>70</v>
      </c>
      <c r="E10" s="12" t="s">
        <v>7</v>
      </c>
      <c r="F10" s="12" t="s">
        <v>149</v>
      </c>
      <c r="G10" s="2">
        <f>IF(ISNUMBER(Tabell2[[#This Row],[Betyg
0.00-10.00]]),_xlfn.RANK.AVG(Tabell2[[#This Row],[Betyg
0.00-10.00]],Tabell2[Betyg
0.00-10.00]),"")</f>
        <v>35</v>
      </c>
      <c r="H10" s="73">
        <f>IF(ISNUMBER(Tabell2[[#This Row],[Placering]]),10-10*(Tabell2[[#This Row],[Placering]]-0.5)/COUNT(Tabell2[Placering]),"")</f>
        <v>1.1538461538461533</v>
      </c>
      <c r="I10" s="72">
        <v>1.1499999999999999</v>
      </c>
      <c r="J10" s="2">
        <f>IF(ISNUMBER(Tabell2[[#This Row],[Betyg
0.00-10.00]]),MAX(0,MIN(10,ROUND(Tabell2[[#This Row],[Betyg
0.00-10.00]],0))),"")</f>
        <v>1</v>
      </c>
      <c r="K10" s="5">
        <f>IF(ISNUMBER(Tabell2[[#This Row],[Betyg 0-10]]),MIN(2,MAX(0,Tabell2[[#This Row],[Betyg 0-10]])),"")</f>
        <v>1</v>
      </c>
      <c r="L10" s="6">
        <f>IF(ISNUMBER(Tabell2[[#This Row],[Betyg 0-10]]),MIN(2,MAX(0,Tabell2[[#This Row],[Betyg 0-10]]-2)),"")</f>
        <v>0</v>
      </c>
      <c r="M10" s="6">
        <f>IF(ISNUMBER(Tabell2[[#This Row],[Betyg 0-10]]),MIN(2,MAX(0,Tabell2[[#This Row],[Betyg 0-10]]-4)),"")</f>
        <v>0</v>
      </c>
      <c r="N10" s="6">
        <f>IF(ISNUMBER(Tabell2[[#This Row],[Betyg 0-10]]),MIN(2,MAX(0,Tabell2[[#This Row],[Betyg 0-10]]-6)),"")</f>
        <v>0</v>
      </c>
      <c r="O10" s="6">
        <f>IF(ISNUMBER(Tabell2[[#This Row],[Betyg 0-10]]),MIN(2,MAX(0,Tabell2[[#This Row],[Betyg 0-10]]-8)),"")</f>
        <v>0</v>
      </c>
      <c r="P10" s="26" t="s">
        <v>202</v>
      </c>
      <c r="Q1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1" spans="1:20" ht="16.5" thickTop="1" thickBot="1" x14ac:dyDescent="0.3">
      <c r="A11" s="12">
        <v>10</v>
      </c>
      <c r="B11" s="12">
        <v>2</v>
      </c>
      <c r="C11" s="22" t="s">
        <v>65</v>
      </c>
      <c r="D11" s="12" t="s">
        <v>66</v>
      </c>
      <c r="E11" s="12" t="s">
        <v>150</v>
      </c>
      <c r="F11" s="12" t="s">
        <v>151</v>
      </c>
      <c r="G11" s="2">
        <f>IF(ISNUMBER(Tabell2[[#This Row],[Betyg
0.00-10.00]]),_xlfn.RANK.AVG(Tabell2[[#This Row],[Betyg
0.00-10.00]],Tabell2[Betyg
0.00-10.00]),"")</f>
        <v>8</v>
      </c>
      <c r="H11" s="73">
        <f>IF(ISNUMBER(Tabell2[[#This Row],[Placering]]),10-10*(Tabell2[[#This Row],[Placering]]-0.5)/COUNT(Tabell2[Placering]),"")</f>
        <v>8.0769230769230766</v>
      </c>
      <c r="I11" s="72">
        <v>8.1</v>
      </c>
      <c r="J11" s="2">
        <f>IF(ISNUMBER(Tabell2[[#This Row],[Betyg
0.00-10.00]]),MAX(0,MIN(10,ROUND(Tabell2[[#This Row],[Betyg
0.00-10.00]],0))),"")</f>
        <v>8</v>
      </c>
      <c r="K11" s="5">
        <f>IF(ISNUMBER(Tabell2[[#This Row],[Betyg 0-10]]),MIN(2,MAX(0,Tabell2[[#This Row],[Betyg 0-10]])),"")</f>
        <v>2</v>
      </c>
      <c r="L11" s="6">
        <f>IF(ISNUMBER(Tabell2[[#This Row],[Betyg 0-10]]),MIN(2,MAX(0,Tabell2[[#This Row],[Betyg 0-10]]-2)),"")</f>
        <v>2</v>
      </c>
      <c r="M11" s="6">
        <f>IF(ISNUMBER(Tabell2[[#This Row],[Betyg 0-10]]),MIN(2,MAX(0,Tabell2[[#This Row],[Betyg 0-10]]-4)),"")</f>
        <v>2</v>
      </c>
      <c r="N11" s="6">
        <f>IF(ISNUMBER(Tabell2[[#This Row],[Betyg 0-10]]),MIN(2,MAX(0,Tabell2[[#This Row],[Betyg 0-10]]-6)),"")</f>
        <v>2</v>
      </c>
      <c r="O11" s="6">
        <f>IF(ISNUMBER(Tabell2[[#This Row],[Betyg 0-10]]),MIN(2,MAX(0,Tabell2[[#This Row],[Betyg 0-10]]-8)),"")</f>
        <v>0</v>
      </c>
      <c r="P11" s="26"/>
      <c r="Q11"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2" spans="1:20" ht="16.5" thickTop="1" thickBot="1" x14ac:dyDescent="0.3">
      <c r="A12" s="12">
        <v>11</v>
      </c>
      <c r="B12" s="12">
        <v>2</v>
      </c>
      <c r="C12" s="22" t="s">
        <v>53</v>
      </c>
      <c r="D12" s="12" t="s">
        <v>54</v>
      </c>
      <c r="E12" s="12" t="s">
        <v>152</v>
      </c>
      <c r="F12" s="12" t="s">
        <v>153</v>
      </c>
      <c r="G12" s="2">
        <f>IF(ISNUMBER(Tabell2[[#This Row],[Betyg
0.00-10.00]]),_xlfn.RANK.AVG(Tabell2[[#This Row],[Betyg
0.00-10.00]],Tabell2[Betyg
0.00-10.00]),"")</f>
        <v>16</v>
      </c>
      <c r="H12" s="73">
        <f>IF(ISNUMBER(Tabell2[[#This Row],[Placering]]),10-10*(Tabell2[[#This Row],[Placering]]-0.5)/COUNT(Tabell2[Placering]),"")</f>
        <v>6.0256410256410255</v>
      </c>
      <c r="I12" s="72">
        <v>6.11</v>
      </c>
      <c r="J12" s="2">
        <f>IF(ISNUMBER(Tabell2[[#This Row],[Betyg
0.00-10.00]]),MAX(0,MIN(10,ROUND(Tabell2[[#This Row],[Betyg
0.00-10.00]],0))),"")</f>
        <v>6</v>
      </c>
      <c r="K12" s="5">
        <f>IF(ISNUMBER(Tabell2[[#This Row],[Betyg 0-10]]),MIN(2,MAX(0,Tabell2[[#This Row],[Betyg 0-10]])),"")</f>
        <v>2</v>
      </c>
      <c r="L12" s="6">
        <f>IF(ISNUMBER(Tabell2[[#This Row],[Betyg 0-10]]),MIN(2,MAX(0,Tabell2[[#This Row],[Betyg 0-10]]-2)),"")</f>
        <v>2</v>
      </c>
      <c r="M12" s="6">
        <f>IF(ISNUMBER(Tabell2[[#This Row],[Betyg 0-10]]),MIN(2,MAX(0,Tabell2[[#This Row],[Betyg 0-10]]-4)),"")</f>
        <v>2</v>
      </c>
      <c r="N12" s="6">
        <f>IF(ISNUMBER(Tabell2[[#This Row],[Betyg 0-10]]),MIN(2,MAX(0,Tabell2[[#This Row],[Betyg 0-10]]-6)),"")</f>
        <v>0</v>
      </c>
      <c r="O12" s="6">
        <f>IF(ISNUMBER(Tabell2[[#This Row],[Betyg 0-10]]),MIN(2,MAX(0,Tabell2[[#This Row],[Betyg 0-10]]-8)),"")</f>
        <v>0</v>
      </c>
      <c r="P12" s="26"/>
      <c r="Q1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3" spans="1:20" ht="16.5" thickTop="1" thickBot="1" x14ac:dyDescent="0.3">
      <c r="A13" s="12">
        <v>12</v>
      </c>
      <c r="B13" s="12">
        <v>2</v>
      </c>
      <c r="C13" s="22" t="s">
        <v>45</v>
      </c>
      <c r="D13" s="12" t="s">
        <v>46</v>
      </c>
      <c r="E13" s="12" t="s">
        <v>154</v>
      </c>
      <c r="F13" s="12" t="s">
        <v>155</v>
      </c>
      <c r="G13" s="2">
        <f>IF(ISNUMBER(Tabell2[[#This Row],[Betyg
0.00-10.00]]),_xlfn.RANK.AVG(Tabell2[[#This Row],[Betyg
0.00-10.00]],Tabell2[Betyg
0.00-10.00]),"")</f>
        <v>24</v>
      </c>
      <c r="H13" s="73">
        <f>IF(ISNUMBER(Tabell2[[#This Row],[Placering]]),10-10*(Tabell2[[#This Row],[Placering]]-0.5)/COUNT(Tabell2[Placering]),"")</f>
        <v>3.9743589743589745</v>
      </c>
      <c r="I13" s="72">
        <v>3.87</v>
      </c>
      <c r="J13" s="2">
        <f>IF(ISNUMBER(Tabell2[[#This Row],[Betyg
0.00-10.00]]),MAX(0,MIN(10,ROUND(Tabell2[[#This Row],[Betyg
0.00-10.00]],0))),"")</f>
        <v>4</v>
      </c>
      <c r="K13" s="3">
        <f>IF(ISNUMBER(Tabell2[[#This Row],[Betyg 0-10]]),MIN(2,MAX(0,Tabell2[[#This Row],[Betyg 0-10]])),"")</f>
        <v>2</v>
      </c>
      <c r="L13" s="4">
        <f>IF(ISNUMBER(Tabell2[[#This Row],[Betyg 0-10]]),MIN(2,MAX(0,Tabell2[[#This Row],[Betyg 0-10]]-2)),"")</f>
        <v>2</v>
      </c>
      <c r="M13" s="4">
        <f>IF(ISNUMBER(Tabell2[[#This Row],[Betyg 0-10]]),MIN(2,MAX(0,Tabell2[[#This Row],[Betyg 0-10]]-4)),"")</f>
        <v>0</v>
      </c>
      <c r="N13" s="4">
        <f>IF(ISNUMBER(Tabell2[[#This Row],[Betyg 0-10]]),MIN(2,MAX(0,Tabell2[[#This Row],[Betyg 0-10]]-6)),"")</f>
        <v>0</v>
      </c>
      <c r="O13" s="4">
        <f>IF(ISNUMBER(Tabell2[[#This Row],[Betyg 0-10]]),MIN(2,MAX(0,Tabell2[[#This Row],[Betyg 0-10]]-8)),"")</f>
        <v>0</v>
      </c>
      <c r="P13" s="26"/>
      <c r="Q1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4" spans="1:20" ht="16.5" thickTop="1" thickBot="1" x14ac:dyDescent="0.3">
      <c r="A14" s="12">
        <v>13</v>
      </c>
      <c r="B14" s="12">
        <v>3</v>
      </c>
      <c r="C14" s="22" t="s">
        <v>63</v>
      </c>
      <c r="D14" s="12" t="s">
        <v>64</v>
      </c>
      <c r="E14" s="12" t="s">
        <v>6</v>
      </c>
      <c r="F14" s="12" t="s">
        <v>156</v>
      </c>
      <c r="G14" s="2">
        <f>IF(ISNUMBER(Tabell2[[#This Row],[Betyg
0.00-10.00]]),_xlfn.RANK.AVG(Tabell2[[#This Row],[Betyg
0.00-10.00]],Tabell2[Betyg
0.00-10.00]),"")</f>
        <v>15</v>
      </c>
      <c r="H14" s="73">
        <f>IF(ISNUMBER(Tabell2[[#This Row],[Placering]]),10-10*(Tabell2[[#This Row],[Placering]]-0.5)/COUNT(Tabell2[Placering]),"")</f>
        <v>6.2820512820512819</v>
      </c>
      <c r="I14" s="72">
        <v>6.38</v>
      </c>
      <c r="J14" s="2">
        <f>IF(ISNUMBER(Tabell2[[#This Row],[Betyg
0.00-10.00]]),MAX(0,MIN(10,ROUND(Tabell2[[#This Row],[Betyg
0.00-10.00]],0))),"")</f>
        <v>6</v>
      </c>
      <c r="K14" s="5">
        <f>IF(ISNUMBER(Tabell2[[#This Row],[Betyg 0-10]]),MIN(2,MAX(0,Tabell2[[#This Row],[Betyg 0-10]])),"")</f>
        <v>2</v>
      </c>
      <c r="L14" s="6">
        <f>IF(ISNUMBER(Tabell2[[#This Row],[Betyg 0-10]]),MIN(2,MAX(0,Tabell2[[#This Row],[Betyg 0-10]]-2)),"")</f>
        <v>2</v>
      </c>
      <c r="M14" s="6">
        <f>IF(ISNUMBER(Tabell2[[#This Row],[Betyg 0-10]]),MIN(2,MAX(0,Tabell2[[#This Row],[Betyg 0-10]]-4)),"")</f>
        <v>2</v>
      </c>
      <c r="N14" s="6">
        <f>IF(ISNUMBER(Tabell2[[#This Row],[Betyg 0-10]]),MIN(2,MAX(0,Tabell2[[#This Row],[Betyg 0-10]]-6)),"")</f>
        <v>0</v>
      </c>
      <c r="O14" s="6">
        <f>IF(ISNUMBER(Tabell2[[#This Row],[Betyg 0-10]]),MIN(2,MAX(0,Tabell2[[#This Row],[Betyg 0-10]]-8)),"")</f>
        <v>0</v>
      </c>
      <c r="P14" s="26"/>
      <c r="Q1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5" spans="1:20" ht="16.5" thickTop="1" thickBot="1" x14ac:dyDescent="0.3">
      <c r="A15" s="12">
        <v>14</v>
      </c>
      <c r="B15" s="12">
        <v>3</v>
      </c>
      <c r="C15" s="22" t="s">
        <v>57</v>
      </c>
      <c r="D15" s="12" t="s">
        <v>58</v>
      </c>
      <c r="E15" s="12" t="s">
        <v>157</v>
      </c>
      <c r="F15" s="12" t="s">
        <v>158</v>
      </c>
      <c r="G15" s="2">
        <f>IF(ISNUMBER(Tabell2[[#This Row],[Betyg
0.00-10.00]]),_xlfn.RANK.AVG(Tabell2[[#This Row],[Betyg
0.00-10.00]],Tabell2[Betyg
0.00-10.00]),"")</f>
        <v>6</v>
      </c>
      <c r="H15" s="73">
        <f>IF(ISNUMBER(Tabell2[[#This Row],[Placering]]),10-10*(Tabell2[[#This Row],[Placering]]-0.5)/COUNT(Tabell2[Placering]),"")</f>
        <v>8.5897435897435894</v>
      </c>
      <c r="I15" s="72">
        <v>8.65</v>
      </c>
      <c r="J15" s="2">
        <f>IF(ISNUMBER(Tabell2[[#This Row],[Betyg
0.00-10.00]]),MAX(0,MIN(10,ROUND(Tabell2[[#This Row],[Betyg
0.00-10.00]],0))),"")</f>
        <v>9</v>
      </c>
      <c r="K15" s="5">
        <f>IF(ISNUMBER(Tabell2[[#This Row],[Betyg 0-10]]),MIN(2,MAX(0,Tabell2[[#This Row],[Betyg 0-10]])),"")</f>
        <v>2</v>
      </c>
      <c r="L15" s="6">
        <f>IF(ISNUMBER(Tabell2[[#This Row],[Betyg 0-10]]),MIN(2,MAX(0,Tabell2[[#This Row],[Betyg 0-10]]-2)),"")</f>
        <v>2</v>
      </c>
      <c r="M15" s="6">
        <f>IF(ISNUMBER(Tabell2[[#This Row],[Betyg 0-10]]),MIN(2,MAX(0,Tabell2[[#This Row],[Betyg 0-10]]-4)),"")</f>
        <v>2</v>
      </c>
      <c r="N15" s="6">
        <f>IF(ISNUMBER(Tabell2[[#This Row],[Betyg 0-10]]),MIN(2,MAX(0,Tabell2[[#This Row],[Betyg 0-10]]-6)),"")</f>
        <v>2</v>
      </c>
      <c r="O15" s="6">
        <f>IF(ISNUMBER(Tabell2[[#This Row],[Betyg 0-10]]),MIN(2,MAX(0,Tabell2[[#This Row],[Betyg 0-10]]-8)),"")</f>
        <v>1</v>
      </c>
      <c r="P15" s="26" t="s">
        <v>203</v>
      </c>
      <c r="Q1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6" spans="1:20" ht="16.5" thickTop="1" thickBot="1" x14ac:dyDescent="0.3">
      <c r="A16" s="12">
        <v>15</v>
      </c>
      <c r="B16" s="12">
        <v>3</v>
      </c>
      <c r="C16" s="22" t="s">
        <v>61</v>
      </c>
      <c r="D16" s="12" t="s">
        <v>62</v>
      </c>
      <c r="E16" s="12" t="s">
        <v>159</v>
      </c>
      <c r="F16" s="12" t="s">
        <v>160</v>
      </c>
      <c r="G16" s="2">
        <f>IF(ISNUMBER(Tabell2[[#This Row],[Betyg
0.00-10.00]]),_xlfn.RANK.AVG(Tabell2[[#This Row],[Betyg
0.00-10.00]],Tabell2[Betyg
0.00-10.00]),"")</f>
        <v>20</v>
      </c>
      <c r="H16" s="73">
        <f>IF(ISNUMBER(Tabell2[[#This Row],[Placering]]),10-10*(Tabell2[[#This Row],[Placering]]-0.5)/COUNT(Tabell2[Placering]),"")</f>
        <v>5</v>
      </c>
      <c r="I16" s="72">
        <v>4.96</v>
      </c>
      <c r="J16" s="2">
        <f>IF(ISNUMBER(Tabell2[[#This Row],[Betyg
0.00-10.00]]),MAX(0,MIN(10,ROUND(Tabell2[[#This Row],[Betyg
0.00-10.00]],0))),"")</f>
        <v>5</v>
      </c>
      <c r="K16" s="5">
        <f>IF(ISNUMBER(Tabell2[[#This Row],[Betyg 0-10]]),MIN(2,MAX(0,Tabell2[[#This Row],[Betyg 0-10]])),"")</f>
        <v>2</v>
      </c>
      <c r="L16" s="6">
        <f>IF(ISNUMBER(Tabell2[[#This Row],[Betyg 0-10]]),MIN(2,MAX(0,Tabell2[[#This Row],[Betyg 0-10]]-2)),"")</f>
        <v>2</v>
      </c>
      <c r="M16" s="6">
        <f>IF(ISNUMBER(Tabell2[[#This Row],[Betyg 0-10]]),MIN(2,MAX(0,Tabell2[[#This Row],[Betyg 0-10]]-4)),"")</f>
        <v>1</v>
      </c>
      <c r="N16" s="6">
        <f>IF(ISNUMBER(Tabell2[[#This Row],[Betyg 0-10]]),MIN(2,MAX(0,Tabell2[[#This Row],[Betyg 0-10]]-6)),"")</f>
        <v>0</v>
      </c>
      <c r="O16" s="6">
        <f>IF(ISNUMBER(Tabell2[[#This Row],[Betyg 0-10]]),MIN(2,MAX(0,Tabell2[[#This Row],[Betyg 0-10]]-8)),"")</f>
        <v>0</v>
      </c>
      <c r="P16" s="26" t="s">
        <v>204</v>
      </c>
      <c r="Q1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7" spans="1:17" ht="16.5" thickTop="1" thickBot="1" x14ac:dyDescent="0.3">
      <c r="A17" s="12">
        <v>16</v>
      </c>
      <c r="B17" s="12">
        <v>3</v>
      </c>
      <c r="C17" s="22" t="s">
        <v>55</v>
      </c>
      <c r="D17" s="12" t="s">
        <v>56</v>
      </c>
      <c r="E17" s="12" t="s">
        <v>8</v>
      </c>
      <c r="F17" s="12" t="s">
        <v>161</v>
      </c>
      <c r="G17" s="2">
        <f>IF(ISNUMBER(Tabell2[[#This Row],[Betyg
0.00-10.00]]),_xlfn.RANK.AVG(Tabell2[[#This Row],[Betyg
0.00-10.00]],Tabell2[Betyg
0.00-10.00]),"")</f>
        <v>22</v>
      </c>
      <c r="H17" s="73">
        <f>IF(ISNUMBER(Tabell2[[#This Row],[Placering]]),10-10*(Tabell2[[#This Row],[Placering]]-0.5)/COUNT(Tabell2[Placering]),"")</f>
        <v>4.4871794871794872</v>
      </c>
      <c r="I17" s="72">
        <v>4.4400000000000004</v>
      </c>
      <c r="J17" s="2">
        <f>IF(ISNUMBER(Tabell2[[#This Row],[Betyg
0.00-10.00]]),MAX(0,MIN(10,ROUND(Tabell2[[#This Row],[Betyg
0.00-10.00]],0))),"")</f>
        <v>4</v>
      </c>
      <c r="K17" s="5">
        <f>IF(ISNUMBER(Tabell2[[#This Row],[Betyg 0-10]]),MIN(2,MAX(0,Tabell2[[#This Row],[Betyg 0-10]])),"")</f>
        <v>2</v>
      </c>
      <c r="L17" s="6">
        <f>IF(ISNUMBER(Tabell2[[#This Row],[Betyg 0-10]]),MIN(2,MAX(0,Tabell2[[#This Row],[Betyg 0-10]]-2)),"")</f>
        <v>2</v>
      </c>
      <c r="M17" s="6">
        <f>IF(ISNUMBER(Tabell2[[#This Row],[Betyg 0-10]]),MIN(2,MAX(0,Tabell2[[#This Row],[Betyg 0-10]]-4)),"")</f>
        <v>0</v>
      </c>
      <c r="N17" s="6">
        <f>IF(ISNUMBER(Tabell2[[#This Row],[Betyg 0-10]]),MIN(2,MAX(0,Tabell2[[#This Row],[Betyg 0-10]]-6)),"")</f>
        <v>0</v>
      </c>
      <c r="O17" s="6">
        <f>IF(ISNUMBER(Tabell2[[#This Row],[Betyg 0-10]]),MIN(2,MAX(0,Tabell2[[#This Row],[Betyg 0-10]]-8)),"")</f>
        <v>0</v>
      </c>
      <c r="P17" s="26"/>
      <c r="Q1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8" spans="1:17" ht="16.5" thickTop="1" thickBot="1" x14ac:dyDescent="0.3">
      <c r="A18" s="12">
        <v>17</v>
      </c>
      <c r="B18" s="12">
        <v>3</v>
      </c>
      <c r="C18" s="22" t="s">
        <v>71</v>
      </c>
      <c r="D18" s="12" t="s">
        <v>72</v>
      </c>
      <c r="E18" s="12" t="s">
        <v>9</v>
      </c>
      <c r="F18" s="12" t="s">
        <v>162</v>
      </c>
      <c r="G18" s="2">
        <f>IF(ISNUMBER(Tabell2[[#This Row],[Betyg
0.00-10.00]]),_xlfn.RANK.AVG(Tabell2[[#This Row],[Betyg
0.00-10.00]],Tabell2[Betyg
0.00-10.00]),"")</f>
        <v>11</v>
      </c>
      <c r="H18" s="73">
        <f>IF(ISNUMBER(Tabell2[[#This Row],[Placering]]),10-10*(Tabell2[[#This Row],[Placering]]-0.5)/COUNT(Tabell2[Placering]),"")</f>
        <v>7.3076923076923075</v>
      </c>
      <c r="I18" s="72">
        <v>7.26</v>
      </c>
      <c r="J18" s="2">
        <f>IF(ISNUMBER(Tabell2[[#This Row],[Betyg
0.00-10.00]]),MAX(0,MIN(10,ROUND(Tabell2[[#This Row],[Betyg
0.00-10.00]],0))),"")</f>
        <v>7</v>
      </c>
      <c r="K18" s="5">
        <f>IF(ISNUMBER(Tabell2[[#This Row],[Betyg 0-10]]),MIN(2,MAX(0,Tabell2[[#This Row],[Betyg 0-10]])),"")</f>
        <v>2</v>
      </c>
      <c r="L18" s="6">
        <f>IF(ISNUMBER(Tabell2[[#This Row],[Betyg 0-10]]),MIN(2,MAX(0,Tabell2[[#This Row],[Betyg 0-10]]-2)),"")</f>
        <v>2</v>
      </c>
      <c r="M18" s="6">
        <f>IF(ISNUMBER(Tabell2[[#This Row],[Betyg 0-10]]),MIN(2,MAX(0,Tabell2[[#This Row],[Betyg 0-10]]-4)),"")</f>
        <v>2</v>
      </c>
      <c r="N18" s="6">
        <f>IF(ISNUMBER(Tabell2[[#This Row],[Betyg 0-10]]),MIN(2,MAX(0,Tabell2[[#This Row],[Betyg 0-10]]-6)),"")</f>
        <v>1</v>
      </c>
      <c r="O18" s="6">
        <f>IF(ISNUMBER(Tabell2[[#This Row],[Betyg 0-10]]),MIN(2,MAX(0,Tabell2[[#This Row],[Betyg 0-10]]-8)),"")</f>
        <v>0</v>
      </c>
      <c r="P18" s="26"/>
      <c r="Q1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19" spans="1:17" ht="16.5" thickTop="1" thickBot="1" x14ac:dyDescent="0.3">
      <c r="A19" s="12">
        <v>18</v>
      </c>
      <c r="B19" s="12">
        <v>3</v>
      </c>
      <c r="C19" s="22" t="s">
        <v>67</v>
      </c>
      <c r="D19" s="12" t="s">
        <v>68</v>
      </c>
      <c r="E19" s="12" t="s">
        <v>10</v>
      </c>
      <c r="F19" s="12" t="s">
        <v>163</v>
      </c>
      <c r="G19" s="2">
        <f>IF(ISNUMBER(Tabell2[[#This Row],[Betyg
0.00-10.00]]),_xlfn.RANK.AVG(Tabell2[[#This Row],[Betyg
0.00-10.00]],Tabell2[Betyg
0.00-10.00]),"")</f>
        <v>32</v>
      </c>
      <c r="H19" s="73">
        <f>IF(ISNUMBER(Tabell2[[#This Row],[Placering]]),10-10*(Tabell2[[#This Row],[Placering]]-0.5)/COUNT(Tabell2[Placering]),"")</f>
        <v>1.9230769230769234</v>
      </c>
      <c r="I19" s="72">
        <v>2.0099999999999998</v>
      </c>
      <c r="J19" s="2">
        <f>IF(ISNUMBER(Tabell2[[#This Row],[Betyg
0.00-10.00]]),MAX(0,MIN(10,ROUND(Tabell2[[#This Row],[Betyg
0.00-10.00]],0))),"")</f>
        <v>2</v>
      </c>
      <c r="K19" s="5">
        <f>IF(ISNUMBER(Tabell2[[#This Row],[Betyg 0-10]]),MIN(2,MAX(0,Tabell2[[#This Row],[Betyg 0-10]])),"")</f>
        <v>2</v>
      </c>
      <c r="L19" s="6">
        <f>IF(ISNUMBER(Tabell2[[#This Row],[Betyg 0-10]]),MIN(2,MAX(0,Tabell2[[#This Row],[Betyg 0-10]]-2)),"")</f>
        <v>0</v>
      </c>
      <c r="M19" s="6">
        <f>IF(ISNUMBER(Tabell2[[#This Row],[Betyg 0-10]]),MIN(2,MAX(0,Tabell2[[#This Row],[Betyg 0-10]]-4)),"")</f>
        <v>0</v>
      </c>
      <c r="N19" s="6">
        <f>IF(ISNUMBER(Tabell2[[#This Row],[Betyg 0-10]]),MIN(2,MAX(0,Tabell2[[#This Row],[Betyg 0-10]]-6)),"")</f>
        <v>0</v>
      </c>
      <c r="O19" s="6">
        <f>IF(ISNUMBER(Tabell2[[#This Row],[Betyg 0-10]]),MIN(2,MAX(0,Tabell2[[#This Row],[Betyg 0-10]]-8)),"")</f>
        <v>0</v>
      </c>
      <c r="P19" s="26" t="s">
        <v>205</v>
      </c>
      <c r="Q1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0" spans="1:17" ht="16.5" thickTop="1" thickBot="1" x14ac:dyDescent="0.3">
      <c r="A20" s="12">
        <v>19</v>
      </c>
      <c r="B20" s="12">
        <v>3</v>
      </c>
      <c r="C20" s="22" t="s">
        <v>73</v>
      </c>
      <c r="D20" s="12" t="s">
        <v>120</v>
      </c>
      <c r="E20" s="12" t="s">
        <v>23</v>
      </c>
      <c r="F20" s="12" t="s">
        <v>164</v>
      </c>
      <c r="G20" s="2">
        <f>IF(ISNUMBER(Tabell2[[#This Row],[Betyg
0.00-10.00]]),_xlfn.RANK.AVG(Tabell2[[#This Row],[Betyg
0.00-10.00]],Tabell2[Betyg
0.00-10.00]),"")</f>
        <v>28</v>
      </c>
      <c r="H20" s="73">
        <f>IF(ISNUMBER(Tabell2[[#This Row],[Placering]]),10-10*(Tabell2[[#This Row],[Placering]]-0.5)/COUNT(Tabell2[Placering]),"")</f>
        <v>2.9487179487179489</v>
      </c>
      <c r="I20" s="72">
        <v>2.97</v>
      </c>
      <c r="J20" s="2">
        <f>IF(ISNUMBER(Tabell2[[#This Row],[Betyg
0.00-10.00]]),MAX(0,MIN(10,ROUND(Tabell2[[#This Row],[Betyg
0.00-10.00]],0))),"")</f>
        <v>3</v>
      </c>
      <c r="K20" s="5">
        <f>IF(ISNUMBER(Tabell2[[#This Row],[Betyg 0-10]]),MIN(2,MAX(0,Tabell2[[#This Row],[Betyg 0-10]])),"")</f>
        <v>2</v>
      </c>
      <c r="L20" s="6">
        <f>IF(ISNUMBER(Tabell2[[#This Row],[Betyg 0-10]]),MIN(2,MAX(0,Tabell2[[#This Row],[Betyg 0-10]]-2)),"")</f>
        <v>1</v>
      </c>
      <c r="M20" s="6">
        <f>IF(ISNUMBER(Tabell2[[#This Row],[Betyg 0-10]]),MIN(2,MAX(0,Tabell2[[#This Row],[Betyg 0-10]]-4)),"")</f>
        <v>0</v>
      </c>
      <c r="N20" s="6">
        <f>IF(ISNUMBER(Tabell2[[#This Row],[Betyg 0-10]]),MIN(2,MAX(0,Tabell2[[#This Row],[Betyg 0-10]]-6)),"")</f>
        <v>0</v>
      </c>
      <c r="O20" s="6">
        <f>IF(ISNUMBER(Tabell2[[#This Row],[Betyg 0-10]]),MIN(2,MAX(0,Tabell2[[#This Row],[Betyg 0-10]]-8)),"")</f>
        <v>0</v>
      </c>
      <c r="P20" s="26" t="s">
        <v>206</v>
      </c>
      <c r="Q2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1" spans="1:17" ht="16.5" thickTop="1" thickBot="1" x14ac:dyDescent="0.3">
      <c r="A21" s="12">
        <v>20</v>
      </c>
      <c r="B21" s="12">
        <v>4</v>
      </c>
      <c r="C21" s="22" t="s">
        <v>74</v>
      </c>
      <c r="D21" s="12" t="s">
        <v>75</v>
      </c>
      <c r="E21" s="12" t="s">
        <v>14</v>
      </c>
      <c r="F21" s="12" t="s">
        <v>165</v>
      </c>
      <c r="G21" s="2">
        <f>IF(ISNUMBER(Tabell2[[#This Row],[Betyg
0.00-10.00]]),_xlfn.RANK.AVG(Tabell2[[#This Row],[Betyg
0.00-10.00]],Tabell2[Betyg
0.00-10.00]),"")</f>
        <v>31</v>
      </c>
      <c r="H21" s="73">
        <f>IF(ISNUMBER(Tabell2[[#This Row],[Placering]]),10-10*(Tabell2[[#This Row],[Placering]]-0.5)/COUNT(Tabell2[Placering]),"")</f>
        <v>2.1794871794871797</v>
      </c>
      <c r="I21" s="72">
        <v>2.15</v>
      </c>
      <c r="J21" s="2">
        <f>IF(ISNUMBER(Tabell2[[#This Row],[Betyg
0.00-10.00]]),MAX(0,MIN(10,ROUND(Tabell2[[#This Row],[Betyg
0.00-10.00]],0))),"")</f>
        <v>2</v>
      </c>
      <c r="K21" s="5">
        <f>IF(ISNUMBER(Tabell2[[#This Row],[Betyg 0-10]]),MIN(2,MAX(0,Tabell2[[#This Row],[Betyg 0-10]])),"")</f>
        <v>2</v>
      </c>
      <c r="L21" s="6">
        <f>IF(ISNUMBER(Tabell2[[#This Row],[Betyg 0-10]]),MIN(2,MAX(0,Tabell2[[#This Row],[Betyg 0-10]]-2)),"")</f>
        <v>0</v>
      </c>
      <c r="M21" s="6">
        <f>IF(ISNUMBER(Tabell2[[#This Row],[Betyg 0-10]]),MIN(2,MAX(0,Tabell2[[#This Row],[Betyg 0-10]]-4)),"")</f>
        <v>0</v>
      </c>
      <c r="N21" s="6">
        <f>IF(ISNUMBER(Tabell2[[#This Row],[Betyg 0-10]]),MIN(2,MAX(0,Tabell2[[#This Row],[Betyg 0-10]]-6)),"")</f>
        <v>0</v>
      </c>
      <c r="O21" s="6">
        <f>IF(ISNUMBER(Tabell2[[#This Row],[Betyg 0-10]]),MIN(2,MAX(0,Tabell2[[#This Row],[Betyg 0-10]]-8)),"")</f>
        <v>0</v>
      </c>
      <c r="P21" s="26"/>
      <c r="Q21"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2" spans="1:17" ht="16.5" thickTop="1" thickBot="1" x14ac:dyDescent="0.3">
      <c r="A22" s="12">
        <v>21</v>
      </c>
      <c r="B22" s="12">
        <v>4</v>
      </c>
      <c r="C22" s="22" t="s">
        <v>84</v>
      </c>
      <c r="D22" s="12" t="s">
        <v>85</v>
      </c>
      <c r="E22" s="12" t="s">
        <v>13</v>
      </c>
      <c r="F22" s="12" t="s">
        <v>166</v>
      </c>
      <c r="G22" s="2">
        <f>IF(ISNUMBER(Tabell2[[#This Row],[Betyg
0.00-10.00]]),_xlfn.RANK.AVG(Tabell2[[#This Row],[Betyg
0.00-10.00]],Tabell2[Betyg
0.00-10.00]),"")</f>
        <v>4</v>
      </c>
      <c r="H22" s="73">
        <f>IF(ISNUMBER(Tabell2[[#This Row],[Placering]]),10-10*(Tabell2[[#This Row],[Placering]]-0.5)/COUNT(Tabell2[Placering]),"")</f>
        <v>9.1025641025641022</v>
      </c>
      <c r="I22" s="72">
        <v>9.07</v>
      </c>
      <c r="J22" s="2">
        <f>IF(ISNUMBER(Tabell2[[#This Row],[Betyg
0.00-10.00]]),MAX(0,MIN(10,ROUND(Tabell2[[#This Row],[Betyg
0.00-10.00]],0))),"")</f>
        <v>9</v>
      </c>
      <c r="K22" s="5">
        <f>IF(ISNUMBER(Tabell2[[#This Row],[Betyg 0-10]]),MIN(2,MAX(0,Tabell2[[#This Row],[Betyg 0-10]])),"")</f>
        <v>2</v>
      </c>
      <c r="L22" s="6">
        <f>IF(ISNUMBER(Tabell2[[#This Row],[Betyg 0-10]]),MIN(2,MAX(0,Tabell2[[#This Row],[Betyg 0-10]]-2)),"")</f>
        <v>2</v>
      </c>
      <c r="M22" s="6">
        <f>IF(ISNUMBER(Tabell2[[#This Row],[Betyg 0-10]]),MIN(2,MAX(0,Tabell2[[#This Row],[Betyg 0-10]]-4)),"")</f>
        <v>2</v>
      </c>
      <c r="N22" s="6">
        <f>IF(ISNUMBER(Tabell2[[#This Row],[Betyg 0-10]]),MIN(2,MAX(0,Tabell2[[#This Row],[Betyg 0-10]]-6)),"")</f>
        <v>2</v>
      </c>
      <c r="O22" s="6">
        <f>IF(ISNUMBER(Tabell2[[#This Row],[Betyg 0-10]]),MIN(2,MAX(0,Tabell2[[#This Row],[Betyg 0-10]]-8)),"")</f>
        <v>1</v>
      </c>
      <c r="P22" s="26"/>
      <c r="Q2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3" spans="1:17" ht="16.5" thickTop="1" thickBot="1" x14ac:dyDescent="0.3">
      <c r="A23" s="12">
        <v>22</v>
      </c>
      <c r="B23" s="12">
        <v>4</v>
      </c>
      <c r="C23" s="22" t="s">
        <v>90</v>
      </c>
      <c r="D23" s="12" t="s">
        <v>91</v>
      </c>
      <c r="E23" s="12" t="s">
        <v>11</v>
      </c>
      <c r="F23" s="12" t="s">
        <v>142</v>
      </c>
      <c r="G23" s="2">
        <f>IF(ISNUMBER(Tabell2[[#This Row],[Betyg
0.00-10.00]]),_xlfn.RANK.AVG(Tabell2[[#This Row],[Betyg
0.00-10.00]],Tabell2[Betyg
0.00-10.00]),"")</f>
        <v>29</v>
      </c>
      <c r="H23" s="73">
        <f>IF(ISNUMBER(Tabell2[[#This Row],[Placering]]),10-10*(Tabell2[[#This Row],[Placering]]-0.5)/COUNT(Tabell2[Placering]),"")</f>
        <v>2.6923076923076925</v>
      </c>
      <c r="I23" s="72">
        <v>2.81</v>
      </c>
      <c r="J23" s="2">
        <f>IF(ISNUMBER(Tabell2[[#This Row],[Betyg
0.00-10.00]]),MAX(0,MIN(10,ROUND(Tabell2[[#This Row],[Betyg
0.00-10.00]],0))),"")</f>
        <v>3</v>
      </c>
      <c r="K23" s="5">
        <f>IF(ISNUMBER(Tabell2[[#This Row],[Betyg 0-10]]),MIN(2,MAX(0,Tabell2[[#This Row],[Betyg 0-10]])),"")</f>
        <v>2</v>
      </c>
      <c r="L23" s="6">
        <f>IF(ISNUMBER(Tabell2[[#This Row],[Betyg 0-10]]),MIN(2,MAX(0,Tabell2[[#This Row],[Betyg 0-10]]-2)),"")</f>
        <v>1</v>
      </c>
      <c r="M23" s="6">
        <f>IF(ISNUMBER(Tabell2[[#This Row],[Betyg 0-10]]),MIN(2,MAX(0,Tabell2[[#This Row],[Betyg 0-10]]-4)),"")</f>
        <v>0</v>
      </c>
      <c r="N23" s="6">
        <f>IF(ISNUMBER(Tabell2[[#This Row],[Betyg 0-10]]),MIN(2,MAX(0,Tabell2[[#This Row],[Betyg 0-10]]-6)),"")</f>
        <v>0</v>
      </c>
      <c r="O23" s="6">
        <f>IF(ISNUMBER(Tabell2[[#This Row],[Betyg 0-10]]),MIN(2,MAX(0,Tabell2[[#This Row],[Betyg 0-10]]-8)),"")</f>
        <v>0</v>
      </c>
      <c r="P23" s="26"/>
      <c r="Q2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4" spans="1:17" ht="16.5" thickTop="1" thickBot="1" x14ac:dyDescent="0.3">
      <c r="A24" s="12">
        <v>23</v>
      </c>
      <c r="B24" s="12">
        <v>4</v>
      </c>
      <c r="C24" s="22" t="s">
        <v>82</v>
      </c>
      <c r="D24" s="12" t="s">
        <v>83</v>
      </c>
      <c r="E24" s="12" t="s">
        <v>16</v>
      </c>
      <c r="F24" s="12" t="s">
        <v>167</v>
      </c>
      <c r="G24" s="2">
        <f>IF(ISNUMBER(Tabell2[[#This Row],[Betyg
0.00-10.00]]),_xlfn.RANK.AVG(Tabell2[[#This Row],[Betyg
0.00-10.00]],Tabell2[Betyg
0.00-10.00]),"")</f>
        <v>30</v>
      </c>
      <c r="H24" s="73">
        <f>IF(ISNUMBER(Tabell2[[#This Row],[Placering]]),10-10*(Tabell2[[#This Row],[Placering]]-0.5)/COUNT(Tabell2[Placering]),"")</f>
        <v>2.4358974358974361</v>
      </c>
      <c r="I24" s="72">
        <v>2.48</v>
      </c>
      <c r="J24" s="2">
        <f>IF(ISNUMBER(Tabell2[[#This Row],[Betyg
0.00-10.00]]),MAX(0,MIN(10,ROUND(Tabell2[[#This Row],[Betyg
0.00-10.00]],0))),"")</f>
        <v>2</v>
      </c>
      <c r="K24" s="5">
        <f>IF(ISNUMBER(Tabell2[[#This Row],[Betyg 0-10]]),MIN(2,MAX(0,Tabell2[[#This Row],[Betyg 0-10]])),"")</f>
        <v>2</v>
      </c>
      <c r="L24" s="6">
        <f>IF(ISNUMBER(Tabell2[[#This Row],[Betyg 0-10]]),MIN(2,MAX(0,Tabell2[[#This Row],[Betyg 0-10]]-2)),"")</f>
        <v>0</v>
      </c>
      <c r="M24" s="6">
        <f>IF(ISNUMBER(Tabell2[[#This Row],[Betyg 0-10]]),MIN(2,MAX(0,Tabell2[[#This Row],[Betyg 0-10]]-4)),"")</f>
        <v>0</v>
      </c>
      <c r="N24" s="6">
        <f>IF(ISNUMBER(Tabell2[[#This Row],[Betyg 0-10]]),MIN(2,MAX(0,Tabell2[[#This Row],[Betyg 0-10]]-6)),"")</f>
        <v>0</v>
      </c>
      <c r="O24" s="6">
        <f>IF(ISNUMBER(Tabell2[[#This Row],[Betyg 0-10]]),MIN(2,MAX(0,Tabell2[[#This Row],[Betyg 0-10]]-8)),"")</f>
        <v>0</v>
      </c>
      <c r="P24" s="26" t="s">
        <v>207</v>
      </c>
      <c r="Q2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5" spans="1:17" ht="31.5" thickTop="1" thickBot="1" x14ac:dyDescent="0.3">
      <c r="A25" s="12">
        <v>24</v>
      </c>
      <c r="B25" s="12">
        <v>4</v>
      </c>
      <c r="C25" s="22" t="s">
        <v>80</v>
      </c>
      <c r="D25" s="12" t="s">
        <v>81</v>
      </c>
      <c r="E25" s="12" t="s">
        <v>17</v>
      </c>
      <c r="F25" s="12" t="s">
        <v>168</v>
      </c>
      <c r="G25" s="2">
        <f>IF(ISNUMBER(Tabell2[[#This Row],[Betyg
0.00-10.00]]),_xlfn.RANK.AVG(Tabell2[[#This Row],[Betyg
0.00-10.00]],Tabell2[Betyg
0.00-10.00]),"")</f>
        <v>23</v>
      </c>
      <c r="H25" s="73">
        <f>IF(ISNUMBER(Tabell2[[#This Row],[Placering]]),10-10*(Tabell2[[#This Row],[Placering]]-0.5)/COUNT(Tabell2[Placering]),"")</f>
        <v>4.2307692307692308</v>
      </c>
      <c r="I25" s="72">
        <v>4.18</v>
      </c>
      <c r="J25" s="2">
        <f>IF(ISNUMBER(Tabell2[[#This Row],[Betyg
0.00-10.00]]),MAX(0,MIN(10,ROUND(Tabell2[[#This Row],[Betyg
0.00-10.00]],0))),"")</f>
        <v>4</v>
      </c>
      <c r="K25" s="5">
        <f>IF(ISNUMBER(Tabell2[[#This Row],[Betyg 0-10]]),MIN(2,MAX(0,Tabell2[[#This Row],[Betyg 0-10]])),"")</f>
        <v>2</v>
      </c>
      <c r="L25" s="6">
        <f>IF(ISNUMBER(Tabell2[[#This Row],[Betyg 0-10]]),MIN(2,MAX(0,Tabell2[[#This Row],[Betyg 0-10]]-2)),"")</f>
        <v>2</v>
      </c>
      <c r="M25" s="6">
        <f>IF(ISNUMBER(Tabell2[[#This Row],[Betyg 0-10]]),MIN(2,MAX(0,Tabell2[[#This Row],[Betyg 0-10]]-4)),"")</f>
        <v>0</v>
      </c>
      <c r="N25" s="6">
        <f>IF(ISNUMBER(Tabell2[[#This Row],[Betyg 0-10]]),MIN(2,MAX(0,Tabell2[[#This Row],[Betyg 0-10]]-6)),"")</f>
        <v>0</v>
      </c>
      <c r="O25" s="6">
        <f>IF(ISNUMBER(Tabell2[[#This Row],[Betyg 0-10]]),MIN(2,MAX(0,Tabell2[[#This Row],[Betyg 0-10]]-8)),"")</f>
        <v>0</v>
      </c>
      <c r="P25" s="26" t="s">
        <v>208</v>
      </c>
      <c r="Q2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6" spans="1:17" ht="16.5" thickTop="1" thickBot="1" x14ac:dyDescent="0.3">
      <c r="A26" s="12">
        <v>25</v>
      </c>
      <c r="B26" s="12">
        <v>4</v>
      </c>
      <c r="C26" s="22" t="s">
        <v>92</v>
      </c>
      <c r="D26" s="12" t="s">
        <v>93</v>
      </c>
      <c r="E26" s="12" t="s">
        <v>12</v>
      </c>
      <c r="F26" s="12" t="s">
        <v>169</v>
      </c>
      <c r="G26" s="2">
        <f>IF(ISNUMBER(Tabell2[[#This Row],[Betyg
0.00-10.00]]),_xlfn.RANK.AVG(Tabell2[[#This Row],[Betyg
0.00-10.00]],Tabell2[Betyg
0.00-10.00]),"")</f>
        <v>27</v>
      </c>
      <c r="H26" s="73">
        <f>IF(ISNUMBER(Tabell2[[#This Row],[Placering]]),10-10*(Tabell2[[#This Row],[Placering]]-0.5)/COUNT(Tabell2[Placering]),"")</f>
        <v>3.2051282051282053</v>
      </c>
      <c r="I26" s="72">
        <v>3.25</v>
      </c>
      <c r="J26" s="2">
        <f>IF(ISNUMBER(Tabell2[[#This Row],[Betyg
0.00-10.00]]),MAX(0,MIN(10,ROUND(Tabell2[[#This Row],[Betyg
0.00-10.00]],0))),"")</f>
        <v>3</v>
      </c>
      <c r="K26" s="5">
        <f>IF(ISNUMBER(Tabell2[[#This Row],[Betyg 0-10]]),MIN(2,MAX(0,Tabell2[[#This Row],[Betyg 0-10]])),"")</f>
        <v>2</v>
      </c>
      <c r="L26" s="6">
        <f>IF(ISNUMBER(Tabell2[[#This Row],[Betyg 0-10]]),MIN(2,MAX(0,Tabell2[[#This Row],[Betyg 0-10]]-2)),"")</f>
        <v>1</v>
      </c>
      <c r="M26" s="6">
        <f>IF(ISNUMBER(Tabell2[[#This Row],[Betyg 0-10]]),MIN(2,MAX(0,Tabell2[[#This Row],[Betyg 0-10]]-4)),"")</f>
        <v>0</v>
      </c>
      <c r="N26" s="6">
        <f>IF(ISNUMBER(Tabell2[[#This Row],[Betyg 0-10]]),MIN(2,MAX(0,Tabell2[[#This Row],[Betyg 0-10]]-6)),"")</f>
        <v>0</v>
      </c>
      <c r="O26" s="6">
        <f>IF(ISNUMBER(Tabell2[[#This Row],[Betyg 0-10]]),MIN(2,MAX(0,Tabell2[[#This Row],[Betyg 0-10]]-8)),"")</f>
        <v>0</v>
      </c>
      <c r="P26" s="26"/>
      <c r="Q2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7" spans="1:17" ht="31.5" thickTop="1" thickBot="1" x14ac:dyDescent="0.3">
      <c r="A27" s="12">
        <v>26</v>
      </c>
      <c r="B27" s="12">
        <v>4</v>
      </c>
      <c r="C27" s="22" t="s">
        <v>86</v>
      </c>
      <c r="D27" s="12" t="s">
        <v>87</v>
      </c>
      <c r="E27" s="12" t="s">
        <v>170</v>
      </c>
      <c r="F27" s="12" t="s">
        <v>171</v>
      </c>
      <c r="G27" s="2">
        <f>IF(ISNUMBER(Tabell2[[#This Row],[Betyg
0.00-10.00]]),_xlfn.RANK.AVG(Tabell2[[#This Row],[Betyg
0.00-10.00]],Tabell2[Betyg
0.00-10.00]),"")</f>
        <v>18</v>
      </c>
      <c r="H27" s="73">
        <f>IF(ISNUMBER(Tabell2[[#This Row],[Placering]]),10-10*(Tabell2[[#This Row],[Placering]]-0.5)/COUNT(Tabell2[Placering]),"")</f>
        <v>5.5128205128205128</v>
      </c>
      <c r="I27" s="72">
        <v>5.43</v>
      </c>
      <c r="J27" s="2">
        <f>IF(ISNUMBER(Tabell2[[#This Row],[Betyg
0.00-10.00]]),MAX(0,MIN(10,ROUND(Tabell2[[#This Row],[Betyg
0.00-10.00]],0))),"")</f>
        <v>5</v>
      </c>
      <c r="K27" s="5">
        <f>IF(ISNUMBER(Tabell2[[#This Row],[Betyg 0-10]]),MIN(2,MAX(0,Tabell2[[#This Row],[Betyg 0-10]])),"")</f>
        <v>2</v>
      </c>
      <c r="L27" s="6">
        <f>IF(ISNUMBER(Tabell2[[#This Row],[Betyg 0-10]]),MIN(2,MAX(0,Tabell2[[#This Row],[Betyg 0-10]]-2)),"")</f>
        <v>2</v>
      </c>
      <c r="M27" s="6">
        <f>IF(ISNUMBER(Tabell2[[#This Row],[Betyg 0-10]]),MIN(2,MAX(0,Tabell2[[#This Row],[Betyg 0-10]]-4)),"")</f>
        <v>1</v>
      </c>
      <c r="N27" s="6">
        <f>IF(ISNUMBER(Tabell2[[#This Row],[Betyg 0-10]]),MIN(2,MAX(0,Tabell2[[#This Row],[Betyg 0-10]]-6)),"")</f>
        <v>0</v>
      </c>
      <c r="O27" s="6">
        <f>IF(ISNUMBER(Tabell2[[#This Row],[Betyg 0-10]]),MIN(2,MAX(0,Tabell2[[#This Row],[Betyg 0-10]]-8)),"")</f>
        <v>0</v>
      </c>
      <c r="P27" s="26" t="s">
        <v>209</v>
      </c>
      <c r="Q2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8" spans="1:17" ht="16.5" thickTop="1" thickBot="1" x14ac:dyDescent="0.3">
      <c r="A28" s="12">
        <v>27</v>
      </c>
      <c r="B28" s="12">
        <v>5</v>
      </c>
      <c r="C28" s="22" t="s">
        <v>76</v>
      </c>
      <c r="D28" s="12" t="s">
        <v>77</v>
      </c>
      <c r="E28" s="12" t="s">
        <v>18</v>
      </c>
      <c r="F28" s="12" t="s">
        <v>172</v>
      </c>
      <c r="G28" s="2">
        <f>IF(ISNUMBER(Tabell2[[#This Row],[Betyg
0.00-10.00]]),_xlfn.RANK.AVG(Tabell2[[#This Row],[Betyg
0.00-10.00]],Tabell2[Betyg
0.00-10.00]),"")</f>
        <v>36</v>
      </c>
      <c r="H28" s="73">
        <f>IF(ISNUMBER(Tabell2[[#This Row],[Placering]]),10-10*(Tabell2[[#This Row],[Placering]]-0.5)/COUNT(Tabell2[Placering]),"")</f>
        <v>0.8974358974358978</v>
      </c>
      <c r="I28" s="72">
        <v>1.02</v>
      </c>
      <c r="J28" s="2">
        <f>IF(ISNUMBER(Tabell2[[#This Row],[Betyg
0.00-10.00]]),MAX(0,MIN(10,ROUND(Tabell2[[#This Row],[Betyg
0.00-10.00]],0))),"")</f>
        <v>1</v>
      </c>
      <c r="K28" s="5">
        <f>IF(ISNUMBER(Tabell2[[#This Row],[Betyg 0-10]]),MIN(2,MAX(0,Tabell2[[#This Row],[Betyg 0-10]])),"")</f>
        <v>1</v>
      </c>
      <c r="L28" s="6">
        <f>IF(ISNUMBER(Tabell2[[#This Row],[Betyg 0-10]]),MIN(2,MAX(0,Tabell2[[#This Row],[Betyg 0-10]]-2)),"")</f>
        <v>0</v>
      </c>
      <c r="M28" s="6">
        <f>IF(ISNUMBER(Tabell2[[#This Row],[Betyg 0-10]]),MIN(2,MAX(0,Tabell2[[#This Row],[Betyg 0-10]]-4)),"")</f>
        <v>0</v>
      </c>
      <c r="N28" s="6">
        <f>IF(ISNUMBER(Tabell2[[#This Row],[Betyg 0-10]]),MIN(2,MAX(0,Tabell2[[#This Row],[Betyg 0-10]]-6)),"")</f>
        <v>0</v>
      </c>
      <c r="O28" s="6">
        <f>IF(ISNUMBER(Tabell2[[#This Row],[Betyg 0-10]]),MIN(2,MAX(0,Tabell2[[#This Row],[Betyg 0-10]]-8)),"")</f>
        <v>0</v>
      </c>
      <c r="P28" s="26"/>
      <c r="Q2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29" spans="1:17" ht="16.5" thickTop="1" thickBot="1" x14ac:dyDescent="0.3">
      <c r="A29" s="12">
        <v>28</v>
      </c>
      <c r="B29" s="12">
        <v>5</v>
      </c>
      <c r="C29" s="22" t="s">
        <v>88</v>
      </c>
      <c r="D29" s="12" t="s">
        <v>89</v>
      </c>
      <c r="E29" s="12" t="s">
        <v>173</v>
      </c>
      <c r="F29" s="12" t="s">
        <v>174</v>
      </c>
      <c r="G29" s="2">
        <f>IF(ISNUMBER(Tabell2[[#This Row],[Betyg
0.00-10.00]]),_xlfn.RANK.AVG(Tabell2[[#This Row],[Betyg
0.00-10.00]],Tabell2[Betyg
0.00-10.00]),"")</f>
        <v>7</v>
      </c>
      <c r="H29" s="73">
        <f>IF(ISNUMBER(Tabell2[[#This Row],[Placering]]),10-10*(Tabell2[[#This Row],[Placering]]-0.5)/COUNT(Tabell2[Placering]),"")</f>
        <v>8.3333333333333339</v>
      </c>
      <c r="I29" s="72">
        <v>8.27</v>
      </c>
      <c r="J29" s="2">
        <f>IF(ISNUMBER(Tabell2[[#This Row],[Betyg
0.00-10.00]]),MAX(0,MIN(10,ROUND(Tabell2[[#This Row],[Betyg
0.00-10.00]],0))),"")</f>
        <v>8</v>
      </c>
      <c r="K29" s="5">
        <f>IF(ISNUMBER(Tabell2[[#This Row],[Betyg 0-10]]),MIN(2,MAX(0,Tabell2[[#This Row],[Betyg 0-10]])),"")</f>
        <v>2</v>
      </c>
      <c r="L29" s="6">
        <f>IF(ISNUMBER(Tabell2[[#This Row],[Betyg 0-10]]),MIN(2,MAX(0,Tabell2[[#This Row],[Betyg 0-10]]-2)),"")</f>
        <v>2</v>
      </c>
      <c r="M29" s="6">
        <f>IF(ISNUMBER(Tabell2[[#This Row],[Betyg 0-10]]),MIN(2,MAX(0,Tabell2[[#This Row],[Betyg 0-10]]-4)),"")</f>
        <v>2</v>
      </c>
      <c r="N29" s="6">
        <f>IF(ISNUMBER(Tabell2[[#This Row],[Betyg 0-10]]),MIN(2,MAX(0,Tabell2[[#This Row],[Betyg 0-10]]-6)),"")</f>
        <v>2</v>
      </c>
      <c r="O29" s="6">
        <f>IF(ISNUMBER(Tabell2[[#This Row],[Betyg 0-10]]),MIN(2,MAX(0,Tabell2[[#This Row],[Betyg 0-10]]-8)),"")</f>
        <v>0</v>
      </c>
      <c r="P29" s="26"/>
      <c r="Q2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0" spans="1:17" ht="16.5" thickTop="1" thickBot="1" x14ac:dyDescent="0.3">
      <c r="A30" s="12">
        <v>29</v>
      </c>
      <c r="B30" s="12">
        <v>5</v>
      </c>
      <c r="C30" s="22" t="s">
        <v>78</v>
      </c>
      <c r="D30" s="12" t="s">
        <v>79</v>
      </c>
      <c r="E30" s="12" t="s">
        <v>15</v>
      </c>
      <c r="F30" s="12" t="s">
        <v>175</v>
      </c>
      <c r="G30" s="2">
        <f>IF(ISNUMBER(Tabell2[[#This Row],[Betyg
0.00-10.00]]),_xlfn.RANK.AVG(Tabell2[[#This Row],[Betyg
0.00-10.00]],Tabell2[Betyg
0.00-10.00]),"")</f>
        <v>19</v>
      </c>
      <c r="H30" s="73">
        <f>IF(ISNUMBER(Tabell2[[#This Row],[Placering]]),10-10*(Tabell2[[#This Row],[Placering]]-0.5)/COUNT(Tabell2[Placering]),"")</f>
        <v>5.2564102564102564</v>
      </c>
      <c r="I30" s="72">
        <v>5.38</v>
      </c>
      <c r="J30" s="2">
        <f>IF(ISNUMBER(Tabell2[[#This Row],[Betyg
0.00-10.00]]),MAX(0,MIN(10,ROUND(Tabell2[[#This Row],[Betyg
0.00-10.00]],0))),"")</f>
        <v>5</v>
      </c>
      <c r="K30" s="5">
        <f>IF(ISNUMBER(Tabell2[[#This Row],[Betyg 0-10]]),MIN(2,MAX(0,Tabell2[[#This Row],[Betyg 0-10]])),"")</f>
        <v>2</v>
      </c>
      <c r="L30" s="6">
        <f>IF(ISNUMBER(Tabell2[[#This Row],[Betyg 0-10]]),MIN(2,MAX(0,Tabell2[[#This Row],[Betyg 0-10]]-2)),"")</f>
        <v>2</v>
      </c>
      <c r="M30" s="6">
        <f>IF(ISNUMBER(Tabell2[[#This Row],[Betyg 0-10]]),MIN(2,MAX(0,Tabell2[[#This Row],[Betyg 0-10]]-4)),"")</f>
        <v>1</v>
      </c>
      <c r="N30" s="6">
        <f>IF(ISNUMBER(Tabell2[[#This Row],[Betyg 0-10]]),MIN(2,MAX(0,Tabell2[[#This Row],[Betyg 0-10]]-6)),"")</f>
        <v>0</v>
      </c>
      <c r="O30" s="6">
        <f>IF(ISNUMBER(Tabell2[[#This Row],[Betyg 0-10]]),MIN(2,MAX(0,Tabell2[[#This Row],[Betyg 0-10]]-8)),"")</f>
        <v>0</v>
      </c>
      <c r="P30" s="26" t="s">
        <v>210</v>
      </c>
      <c r="Q3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1" spans="1:17" ht="16.5" thickTop="1" thickBot="1" x14ac:dyDescent="0.3">
      <c r="A31" s="12">
        <v>30</v>
      </c>
      <c r="B31" s="12">
        <v>5</v>
      </c>
      <c r="C31" s="22" t="s">
        <v>96</v>
      </c>
      <c r="D31" s="12" t="s">
        <v>97</v>
      </c>
      <c r="E31" s="12" t="s">
        <v>22</v>
      </c>
      <c r="F31" s="12" t="s">
        <v>176</v>
      </c>
      <c r="G31" s="2">
        <f>IF(ISNUMBER(Tabell2[[#This Row],[Betyg
0.00-10.00]]),_xlfn.RANK.AVG(Tabell2[[#This Row],[Betyg
0.00-10.00]],Tabell2[Betyg
0.00-10.00]),"")</f>
        <v>17</v>
      </c>
      <c r="H31" s="73">
        <f>IF(ISNUMBER(Tabell2[[#This Row],[Placering]]),10-10*(Tabell2[[#This Row],[Placering]]-0.5)/COUNT(Tabell2[Placering]),"")</f>
        <v>5.7692307692307692</v>
      </c>
      <c r="I31" s="72">
        <v>5.66</v>
      </c>
      <c r="J31" s="2">
        <f>IF(ISNUMBER(Tabell2[[#This Row],[Betyg
0.00-10.00]]),MAX(0,MIN(10,ROUND(Tabell2[[#This Row],[Betyg
0.00-10.00]],0))),"")</f>
        <v>6</v>
      </c>
      <c r="K31" s="5">
        <f>IF(ISNUMBER(Tabell2[[#This Row],[Betyg 0-10]]),MIN(2,MAX(0,Tabell2[[#This Row],[Betyg 0-10]])),"")</f>
        <v>2</v>
      </c>
      <c r="L31" s="6">
        <f>IF(ISNUMBER(Tabell2[[#This Row],[Betyg 0-10]]),MIN(2,MAX(0,Tabell2[[#This Row],[Betyg 0-10]]-2)),"")</f>
        <v>2</v>
      </c>
      <c r="M31" s="6">
        <f>IF(ISNUMBER(Tabell2[[#This Row],[Betyg 0-10]]),MIN(2,MAX(0,Tabell2[[#This Row],[Betyg 0-10]]-4)),"")</f>
        <v>2</v>
      </c>
      <c r="N31" s="6">
        <f>IF(ISNUMBER(Tabell2[[#This Row],[Betyg 0-10]]),MIN(2,MAX(0,Tabell2[[#This Row],[Betyg 0-10]]-6)),"")</f>
        <v>0</v>
      </c>
      <c r="O31" s="6">
        <f>IF(ISNUMBER(Tabell2[[#This Row],[Betyg 0-10]]),MIN(2,MAX(0,Tabell2[[#This Row],[Betyg 0-10]]-8)),"")</f>
        <v>0</v>
      </c>
      <c r="P31" s="26"/>
      <c r="Q31"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2" spans="1:17" ht="31.5" thickTop="1" thickBot="1" x14ac:dyDescent="0.3">
      <c r="A32" s="12">
        <v>31</v>
      </c>
      <c r="B32" s="12">
        <v>5</v>
      </c>
      <c r="C32" s="22" t="s">
        <v>94</v>
      </c>
      <c r="D32" s="12" t="s">
        <v>95</v>
      </c>
      <c r="E32" s="12" t="s">
        <v>177</v>
      </c>
      <c r="F32" s="12" t="s">
        <v>178</v>
      </c>
      <c r="G32" s="2">
        <f>IF(ISNUMBER(Tabell2[[#This Row],[Betyg
0.00-10.00]]),_xlfn.RANK.AVG(Tabell2[[#This Row],[Betyg
0.00-10.00]],Tabell2[Betyg
0.00-10.00]),"")</f>
        <v>25</v>
      </c>
      <c r="H32" s="73">
        <f>IF(ISNUMBER(Tabell2[[#This Row],[Placering]]),10-10*(Tabell2[[#This Row],[Placering]]-0.5)/COUNT(Tabell2[Placering]),"")</f>
        <v>3.7179487179487181</v>
      </c>
      <c r="I32" s="72">
        <v>3.62</v>
      </c>
      <c r="J32" s="2">
        <f>IF(ISNUMBER(Tabell2[[#This Row],[Betyg
0.00-10.00]]),MAX(0,MIN(10,ROUND(Tabell2[[#This Row],[Betyg
0.00-10.00]],0))),"")</f>
        <v>4</v>
      </c>
      <c r="K32" s="5">
        <f>IF(ISNUMBER(Tabell2[[#This Row],[Betyg 0-10]]),MIN(2,MAX(0,Tabell2[[#This Row],[Betyg 0-10]])),"")</f>
        <v>2</v>
      </c>
      <c r="L32" s="6">
        <f>IF(ISNUMBER(Tabell2[[#This Row],[Betyg 0-10]]),MIN(2,MAX(0,Tabell2[[#This Row],[Betyg 0-10]]-2)),"")</f>
        <v>2</v>
      </c>
      <c r="M32" s="6">
        <f>IF(ISNUMBER(Tabell2[[#This Row],[Betyg 0-10]]),MIN(2,MAX(0,Tabell2[[#This Row],[Betyg 0-10]]-4)),"")</f>
        <v>0</v>
      </c>
      <c r="N32" s="6">
        <f>IF(ISNUMBER(Tabell2[[#This Row],[Betyg 0-10]]),MIN(2,MAX(0,Tabell2[[#This Row],[Betyg 0-10]]-6)),"")</f>
        <v>0</v>
      </c>
      <c r="O32" s="6">
        <f>IF(ISNUMBER(Tabell2[[#This Row],[Betyg 0-10]]),MIN(2,MAX(0,Tabell2[[#This Row],[Betyg 0-10]]-8)),"")</f>
        <v>0</v>
      </c>
      <c r="P32" s="26" t="s">
        <v>211</v>
      </c>
      <c r="Q3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3" spans="1:17" ht="16.5" thickTop="1" thickBot="1" x14ac:dyDescent="0.3">
      <c r="A33" s="12">
        <v>32</v>
      </c>
      <c r="B33" s="12">
        <v>5</v>
      </c>
      <c r="C33" s="22" t="s">
        <v>112</v>
      </c>
      <c r="D33" s="12" t="s">
        <v>113</v>
      </c>
      <c r="E33" s="12" t="s">
        <v>24</v>
      </c>
      <c r="F33" s="12" t="s">
        <v>179</v>
      </c>
      <c r="G33" s="2">
        <f>IF(ISNUMBER(Tabell2[[#This Row],[Betyg
0.00-10.00]]),_xlfn.RANK.AVG(Tabell2[[#This Row],[Betyg
0.00-10.00]],Tabell2[Betyg
0.00-10.00]),"")</f>
        <v>1</v>
      </c>
      <c r="H33" s="73">
        <f>IF(ISNUMBER(Tabell2[[#This Row],[Placering]]),10-10*(Tabell2[[#This Row],[Placering]]-0.5)/COUNT(Tabell2[Placering]),"")</f>
        <v>9.8717948717948723</v>
      </c>
      <c r="I33" s="72">
        <v>9.76</v>
      </c>
      <c r="J33" s="2">
        <f>IF(ISNUMBER(Tabell2[[#This Row],[Betyg
0.00-10.00]]),MAX(0,MIN(10,ROUND(Tabell2[[#This Row],[Betyg
0.00-10.00]],0))),"")</f>
        <v>10</v>
      </c>
      <c r="K33" s="5">
        <f>IF(ISNUMBER(Tabell2[[#This Row],[Betyg 0-10]]),MIN(2,MAX(0,Tabell2[[#This Row],[Betyg 0-10]])),"")</f>
        <v>2</v>
      </c>
      <c r="L33" s="6">
        <f>IF(ISNUMBER(Tabell2[[#This Row],[Betyg 0-10]]),MIN(2,MAX(0,Tabell2[[#This Row],[Betyg 0-10]]-2)),"")</f>
        <v>2</v>
      </c>
      <c r="M33" s="6">
        <f>IF(ISNUMBER(Tabell2[[#This Row],[Betyg 0-10]]),MIN(2,MAX(0,Tabell2[[#This Row],[Betyg 0-10]]-4)),"")</f>
        <v>2</v>
      </c>
      <c r="N33" s="6">
        <f>IF(ISNUMBER(Tabell2[[#This Row],[Betyg 0-10]]),MIN(2,MAX(0,Tabell2[[#This Row],[Betyg 0-10]]-6)),"")</f>
        <v>2</v>
      </c>
      <c r="O33" s="6">
        <f>IF(ISNUMBER(Tabell2[[#This Row],[Betyg 0-10]]),MIN(2,MAX(0,Tabell2[[#This Row],[Betyg 0-10]]-8)),"")</f>
        <v>2</v>
      </c>
      <c r="P33" s="26" t="s">
        <v>212</v>
      </c>
      <c r="Q3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4" spans="1:17" ht="16.5" thickTop="1" thickBot="1" x14ac:dyDescent="0.3">
      <c r="A34" s="12">
        <v>33</v>
      </c>
      <c r="B34" s="12">
        <v>6</v>
      </c>
      <c r="C34" s="22" t="s">
        <v>104</v>
      </c>
      <c r="D34" s="12" t="s">
        <v>105</v>
      </c>
      <c r="E34" s="12" t="s">
        <v>180</v>
      </c>
      <c r="F34" s="12" t="s">
        <v>181</v>
      </c>
      <c r="G34" s="2">
        <f>IF(ISNUMBER(Tabell2[[#This Row],[Betyg
0.00-10.00]]),_xlfn.RANK.AVG(Tabell2[[#This Row],[Betyg
0.00-10.00]],Tabell2[Betyg
0.00-10.00]),"")</f>
        <v>3</v>
      </c>
      <c r="H34" s="73">
        <f>IF(ISNUMBER(Tabell2[[#This Row],[Placering]]),10-10*(Tabell2[[#This Row],[Placering]]-0.5)/COUNT(Tabell2[Placering]),"")</f>
        <v>9.3589743589743595</v>
      </c>
      <c r="I34" s="72">
        <v>9.36</v>
      </c>
      <c r="J34" s="2">
        <f>IF(ISNUMBER(Tabell2[[#This Row],[Betyg
0.00-10.00]]),MAX(0,MIN(10,ROUND(Tabell2[[#This Row],[Betyg
0.00-10.00]],0))),"")</f>
        <v>9</v>
      </c>
      <c r="K34" s="5">
        <f>IF(ISNUMBER(Tabell2[[#This Row],[Betyg 0-10]]),MIN(2,MAX(0,Tabell2[[#This Row],[Betyg 0-10]])),"")</f>
        <v>2</v>
      </c>
      <c r="L34" s="6">
        <f>IF(ISNUMBER(Tabell2[[#This Row],[Betyg 0-10]]),MIN(2,MAX(0,Tabell2[[#This Row],[Betyg 0-10]]-2)),"")</f>
        <v>2</v>
      </c>
      <c r="M34" s="6">
        <f>IF(ISNUMBER(Tabell2[[#This Row],[Betyg 0-10]]),MIN(2,MAX(0,Tabell2[[#This Row],[Betyg 0-10]]-4)),"")</f>
        <v>2</v>
      </c>
      <c r="N34" s="6">
        <f>IF(ISNUMBER(Tabell2[[#This Row],[Betyg 0-10]]),MIN(2,MAX(0,Tabell2[[#This Row],[Betyg 0-10]]-6)),"")</f>
        <v>2</v>
      </c>
      <c r="O34" s="6">
        <f>IF(ISNUMBER(Tabell2[[#This Row],[Betyg 0-10]]),MIN(2,MAX(0,Tabell2[[#This Row],[Betyg 0-10]]-8)),"")</f>
        <v>1</v>
      </c>
      <c r="P34" s="26"/>
      <c r="Q3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5" spans="1:17" ht="16.5" thickTop="1" thickBot="1" x14ac:dyDescent="0.3">
      <c r="A35" s="12">
        <v>34</v>
      </c>
      <c r="B35" s="12">
        <v>6</v>
      </c>
      <c r="C35" s="22" t="s">
        <v>110</v>
      </c>
      <c r="D35" s="12" t="s">
        <v>111</v>
      </c>
      <c r="E35" s="12" t="s">
        <v>182</v>
      </c>
      <c r="F35" s="12" t="s">
        <v>183</v>
      </c>
      <c r="G35" s="2">
        <f>IF(ISNUMBER(Tabell2[[#This Row],[Betyg
0.00-10.00]]),_xlfn.RANK.AVG(Tabell2[[#This Row],[Betyg
0.00-10.00]],Tabell2[Betyg
0.00-10.00]),"")</f>
        <v>34</v>
      </c>
      <c r="H35" s="73">
        <f>IF(ISNUMBER(Tabell2[[#This Row],[Placering]]),10-10*(Tabell2[[#This Row],[Placering]]-0.5)/COUNT(Tabell2[Placering]),"")</f>
        <v>1.4102564102564106</v>
      </c>
      <c r="I35" s="72">
        <v>1.46</v>
      </c>
      <c r="J35" s="2">
        <f>IF(ISNUMBER(Tabell2[[#This Row],[Betyg
0.00-10.00]]),MAX(0,MIN(10,ROUND(Tabell2[[#This Row],[Betyg
0.00-10.00]],0))),"")</f>
        <v>1</v>
      </c>
      <c r="K35" s="5">
        <f>IF(ISNUMBER(Tabell2[[#This Row],[Betyg 0-10]]),MIN(2,MAX(0,Tabell2[[#This Row],[Betyg 0-10]])),"")</f>
        <v>1</v>
      </c>
      <c r="L35" s="6">
        <f>IF(ISNUMBER(Tabell2[[#This Row],[Betyg 0-10]]),MIN(2,MAX(0,Tabell2[[#This Row],[Betyg 0-10]]-2)),"")</f>
        <v>0</v>
      </c>
      <c r="M35" s="6">
        <f>IF(ISNUMBER(Tabell2[[#This Row],[Betyg 0-10]]),MIN(2,MAX(0,Tabell2[[#This Row],[Betyg 0-10]]-4)),"")</f>
        <v>0</v>
      </c>
      <c r="N35" s="6">
        <f>IF(ISNUMBER(Tabell2[[#This Row],[Betyg 0-10]]),MIN(2,MAX(0,Tabell2[[#This Row],[Betyg 0-10]]-6)),"")</f>
        <v>0</v>
      </c>
      <c r="O35" s="6">
        <f>IF(ISNUMBER(Tabell2[[#This Row],[Betyg 0-10]]),MIN(2,MAX(0,Tabell2[[#This Row],[Betyg 0-10]]-8)),"")</f>
        <v>0</v>
      </c>
      <c r="P35" s="26"/>
      <c r="Q3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6" spans="1:17" ht="16.5" thickTop="1" thickBot="1" x14ac:dyDescent="0.3">
      <c r="A36" s="12">
        <v>35</v>
      </c>
      <c r="B36" s="12">
        <v>6</v>
      </c>
      <c r="C36" s="22" t="s">
        <v>106</v>
      </c>
      <c r="D36" s="12" t="s">
        <v>107</v>
      </c>
      <c r="E36" s="12" t="s">
        <v>184</v>
      </c>
      <c r="F36" s="12" t="s">
        <v>185</v>
      </c>
      <c r="G36" s="2">
        <f>IF(ISNUMBER(Tabell2[[#This Row],[Betyg
0.00-10.00]]),_xlfn.RANK.AVG(Tabell2[[#This Row],[Betyg
0.00-10.00]],Tabell2[Betyg
0.00-10.00]),"")</f>
        <v>13</v>
      </c>
      <c r="H36" s="73">
        <f>IF(ISNUMBER(Tabell2[[#This Row],[Placering]]),10-10*(Tabell2[[#This Row],[Placering]]-0.5)/COUNT(Tabell2[Placering]),"")</f>
        <v>6.7948717948717947</v>
      </c>
      <c r="I36" s="72">
        <v>6.67</v>
      </c>
      <c r="J36" s="2">
        <f>IF(ISNUMBER(Tabell2[[#This Row],[Betyg
0.00-10.00]]),MAX(0,MIN(10,ROUND(Tabell2[[#This Row],[Betyg
0.00-10.00]],0))),"")</f>
        <v>7</v>
      </c>
      <c r="K36" s="5">
        <f>IF(ISNUMBER(Tabell2[[#This Row],[Betyg 0-10]]),MIN(2,MAX(0,Tabell2[[#This Row],[Betyg 0-10]])),"")</f>
        <v>2</v>
      </c>
      <c r="L36" s="6">
        <f>IF(ISNUMBER(Tabell2[[#This Row],[Betyg 0-10]]),MIN(2,MAX(0,Tabell2[[#This Row],[Betyg 0-10]]-2)),"")</f>
        <v>2</v>
      </c>
      <c r="M36" s="6">
        <f>IF(ISNUMBER(Tabell2[[#This Row],[Betyg 0-10]]),MIN(2,MAX(0,Tabell2[[#This Row],[Betyg 0-10]]-4)),"")</f>
        <v>2</v>
      </c>
      <c r="N36" s="6">
        <f>IF(ISNUMBER(Tabell2[[#This Row],[Betyg 0-10]]),MIN(2,MAX(0,Tabell2[[#This Row],[Betyg 0-10]]-6)),"")</f>
        <v>1</v>
      </c>
      <c r="O36" s="6">
        <f>IF(ISNUMBER(Tabell2[[#This Row],[Betyg 0-10]]),MIN(2,MAX(0,Tabell2[[#This Row],[Betyg 0-10]]-8)),"")</f>
        <v>0</v>
      </c>
      <c r="P36" s="26" t="s">
        <v>213</v>
      </c>
      <c r="Q3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7" spans="1:17" ht="16.5" thickTop="1" thickBot="1" x14ac:dyDescent="0.3">
      <c r="A37" s="12">
        <v>36</v>
      </c>
      <c r="B37" s="12">
        <v>6</v>
      </c>
      <c r="C37" s="22" t="s">
        <v>102</v>
      </c>
      <c r="D37" s="12" t="s">
        <v>103</v>
      </c>
      <c r="E37" s="12" t="s">
        <v>20</v>
      </c>
      <c r="F37" s="12" t="s">
        <v>4</v>
      </c>
      <c r="G37" s="2">
        <f>IF(ISNUMBER(Tabell2[[#This Row],[Betyg
0.00-10.00]]),_xlfn.RANK.AVG(Tabell2[[#This Row],[Betyg
0.00-10.00]],Tabell2[Betyg
0.00-10.00]),"")</f>
        <v>2</v>
      </c>
      <c r="H37" s="73">
        <f>IF(ISNUMBER(Tabell2[[#This Row],[Placering]]),10-10*(Tabell2[[#This Row],[Placering]]-0.5)/COUNT(Tabell2[Placering]),"")</f>
        <v>9.615384615384615</v>
      </c>
      <c r="I37" s="72">
        <v>9.52</v>
      </c>
      <c r="J37" s="2">
        <f>IF(ISNUMBER(Tabell2[[#This Row],[Betyg
0.00-10.00]]),MAX(0,MIN(10,ROUND(Tabell2[[#This Row],[Betyg
0.00-10.00]],0))),"")</f>
        <v>10</v>
      </c>
      <c r="K37" s="5">
        <f>IF(ISNUMBER(Tabell2[[#This Row],[Betyg 0-10]]),MIN(2,MAX(0,Tabell2[[#This Row],[Betyg 0-10]])),"")</f>
        <v>2</v>
      </c>
      <c r="L37" s="6">
        <f>IF(ISNUMBER(Tabell2[[#This Row],[Betyg 0-10]]),MIN(2,MAX(0,Tabell2[[#This Row],[Betyg 0-10]]-2)),"")</f>
        <v>2</v>
      </c>
      <c r="M37" s="6">
        <f>IF(ISNUMBER(Tabell2[[#This Row],[Betyg 0-10]]),MIN(2,MAX(0,Tabell2[[#This Row],[Betyg 0-10]]-4)),"")</f>
        <v>2</v>
      </c>
      <c r="N37" s="6">
        <f>IF(ISNUMBER(Tabell2[[#This Row],[Betyg 0-10]]),MIN(2,MAX(0,Tabell2[[#This Row],[Betyg 0-10]]-6)),"")</f>
        <v>2</v>
      </c>
      <c r="O37" s="6">
        <f>IF(ISNUMBER(Tabell2[[#This Row],[Betyg 0-10]]),MIN(2,MAX(0,Tabell2[[#This Row],[Betyg 0-10]]-8)),"")</f>
        <v>2</v>
      </c>
      <c r="P37" s="26" t="s">
        <v>214</v>
      </c>
      <c r="Q3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8" spans="1:17" ht="16.5" thickTop="1" thickBot="1" x14ac:dyDescent="0.3">
      <c r="A38" s="12">
        <v>37</v>
      </c>
      <c r="B38" s="12">
        <v>6</v>
      </c>
      <c r="C38" s="22" t="s">
        <v>108</v>
      </c>
      <c r="D38" s="12" t="s">
        <v>109</v>
      </c>
      <c r="E38" s="12" t="s">
        <v>19</v>
      </c>
      <c r="F38" s="12" t="s">
        <v>186</v>
      </c>
      <c r="G38" s="2">
        <f>IF(ISNUMBER(Tabell2[[#This Row],[Betyg
0.00-10.00]]),_xlfn.RANK.AVG(Tabell2[[#This Row],[Betyg
0.00-10.00]],Tabell2[Betyg
0.00-10.00]),"")</f>
        <v>39</v>
      </c>
      <c r="H38" s="73">
        <f>IF(ISNUMBER(Tabell2[[#This Row],[Placering]]),10-10*(Tabell2[[#This Row],[Placering]]-0.5)/COUNT(Tabell2[Placering]),"")</f>
        <v>0.12820512820512775</v>
      </c>
      <c r="I38" s="72">
        <v>0.21</v>
      </c>
      <c r="J38" s="2">
        <f>IF(ISNUMBER(Tabell2[[#This Row],[Betyg
0.00-10.00]]),MAX(0,MIN(10,ROUND(Tabell2[[#This Row],[Betyg
0.00-10.00]],0))),"")</f>
        <v>0</v>
      </c>
      <c r="K38" s="5">
        <f>IF(ISNUMBER(Tabell2[[#This Row],[Betyg 0-10]]),MIN(2,MAX(0,Tabell2[[#This Row],[Betyg 0-10]])),"")</f>
        <v>0</v>
      </c>
      <c r="L38" s="6">
        <f>IF(ISNUMBER(Tabell2[[#This Row],[Betyg 0-10]]),MIN(2,MAX(0,Tabell2[[#This Row],[Betyg 0-10]]-2)),"")</f>
        <v>0</v>
      </c>
      <c r="M38" s="6">
        <f>IF(ISNUMBER(Tabell2[[#This Row],[Betyg 0-10]]),MIN(2,MAX(0,Tabell2[[#This Row],[Betyg 0-10]]-4)),"")</f>
        <v>0</v>
      </c>
      <c r="N38" s="6">
        <f>IF(ISNUMBER(Tabell2[[#This Row],[Betyg 0-10]]),MIN(2,MAX(0,Tabell2[[#This Row],[Betyg 0-10]]-6)),"")</f>
        <v>0</v>
      </c>
      <c r="O38" s="6">
        <f>IF(ISNUMBER(Tabell2[[#This Row],[Betyg 0-10]]),MIN(2,MAX(0,Tabell2[[#This Row],[Betyg 0-10]]-8)),"")</f>
        <v>0</v>
      </c>
      <c r="P38" s="26" t="s">
        <v>215</v>
      </c>
      <c r="Q3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39" spans="1:17" ht="16.5" thickTop="1" thickBot="1" x14ac:dyDescent="0.3">
      <c r="A39" s="12">
        <v>38</v>
      </c>
      <c r="B39" s="12">
        <v>6</v>
      </c>
      <c r="C39" s="22" t="s">
        <v>98</v>
      </c>
      <c r="D39" s="12" t="s">
        <v>99</v>
      </c>
      <c r="E39" s="12" t="s">
        <v>21</v>
      </c>
      <c r="F39" s="12" t="s">
        <v>187</v>
      </c>
      <c r="G39" s="2">
        <f>IF(ISNUMBER(Tabell2[[#This Row],[Betyg
0.00-10.00]]),_xlfn.RANK.AVG(Tabell2[[#This Row],[Betyg
0.00-10.00]],Tabell2[Betyg
0.00-10.00]),"")</f>
        <v>37</v>
      </c>
      <c r="H39" s="73">
        <f>IF(ISNUMBER(Tabell2[[#This Row],[Placering]]),10-10*(Tabell2[[#This Row],[Placering]]-0.5)/COUNT(Tabell2[Placering]),"")</f>
        <v>0.64102564102564052</v>
      </c>
      <c r="I39" s="72">
        <v>0.66</v>
      </c>
      <c r="J39" s="2">
        <f>IF(ISNUMBER(Tabell2[[#This Row],[Betyg
0.00-10.00]]),MAX(0,MIN(10,ROUND(Tabell2[[#This Row],[Betyg
0.00-10.00]],0))),"")</f>
        <v>1</v>
      </c>
      <c r="K39" s="5">
        <f>IF(ISNUMBER(Tabell2[[#This Row],[Betyg 0-10]]),MIN(2,MAX(0,Tabell2[[#This Row],[Betyg 0-10]])),"")</f>
        <v>1</v>
      </c>
      <c r="L39" s="6">
        <f>IF(ISNUMBER(Tabell2[[#This Row],[Betyg 0-10]]),MIN(2,MAX(0,Tabell2[[#This Row],[Betyg 0-10]]-2)),"")</f>
        <v>0</v>
      </c>
      <c r="M39" s="6">
        <f>IF(ISNUMBER(Tabell2[[#This Row],[Betyg 0-10]]),MIN(2,MAX(0,Tabell2[[#This Row],[Betyg 0-10]]-4)),"")</f>
        <v>0</v>
      </c>
      <c r="N39" s="6">
        <f>IF(ISNUMBER(Tabell2[[#This Row],[Betyg 0-10]]),MIN(2,MAX(0,Tabell2[[#This Row],[Betyg 0-10]]-6)),"")</f>
        <v>0</v>
      </c>
      <c r="O39" s="6">
        <f>IF(ISNUMBER(Tabell2[[#This Row],[Betyg 0-10]]),MIN(2,MAX(0,Tabell2[[#This Row],[Betyg 0-10]]-8)),"")</f>
        <v>0</v>
      </c>
      <c r="P39" s="26"/>
      <c r="Q3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40" spans="1:17" ht="16.5" thickTop="1" thickBot="1" x14ac:dyDescent="0.3">
      <c r="A40" s="12">
        <v>39</v>
      </c>
      <c r="B40" s="12">
        <v>6</v>
      </c>
      <c r="C40" s="22" t="s">
        <v>100</v>
      </c>
      <c r="D40" s="12" t="s">
        <v>101</v>
      </c>
      <c r="E40" s="12" t="s">
        <v>25</v>
      </c>
      <c r="F40" s="12" t="s">
        <v>188</v>
      </c>
      <c r="G40" s="2">
        <f>IF(ISNUMBER(Tabell2[[#This Row],[Betyg
0.00-10.00]]),_xlfn.RANK.AVG(Tabell2[[#This Row],[Betyg
0.00-10.00]],Tabell2[Betyg
0.00-10.00]),"")</f>
        <v>14</v>
      </c>
      <c r="H40" s="73">
        <f>IF(ISNUMBER(Tabell2[[#This Row],[Placering]]),10-10*(Tabell2[[#This Row],[Placering]]-0.5)/COUNT(Tabell2[Placering]),"")</f>
        <v>6.5384615384615383</v>
      </c>
      <c r="I40" s="72">
        <v>6.6</v>
      </c>
      <c r="J40" s="2">
        <f>IF(ISNUMBER(Tabell2[[#This Row],[Betyg
0.00-10.00]]),MAX(0,MIN(10,ROUND(Tabell2[[#This Row],[Betyg
0.00-10.00]],0))),"")</f>
        <v>7</v>
      </c>
      <c r="K40" s="3">
        <f>IF(ISNUMBER(Tabell2[[#This Row],[Betyg 0-10]]),MIN(2,MAX(0,Tabell2[[#This Row],[Betyg 0-10]])),"")</f>
        <v>2</v>
      </c>
      <c r="L40" s="4">
        <f>IF(ISNUMBER(Tabell2[[#This Row],[Betyg 0-10]]),MIN(2,MAX(0,Tabell2[[#This Row],[Betyg 0-10]]-2)),"")</f>
        <v>2</v>
      </c>
      <c r="M40" s="4">
        <f>IF(ISNUMBER(Tabell2[[#This Row],[Betyg 0-10]]),MIN(2,MAX(0,Tabell2[[#This Row],[Betyg 0-10]]-4)),"")</f>
        <v>2</v>
      </c>
      <c r="N40" s="4">
        <f>IF(ISNUMBER(Tabell2[[#This Row],[Betyg 0-10]]),MIN(2,MAX(0,Tabell2[[#This Row],[Betyg 0-10]]-6)),"")</f>
        <v>1</v>
      </c>
      <c r="O40" s="4">
        <f>IF(ISNUMBER(Tabell2[[#This Row],[Betyg 0-10]]),MIN(2,MAX(0,Tabell2[[#This Row],[Betyg 0-10]]-8)),"")</f>
        <v>0</v>
      </c>
      <c r="P40" s="26"/>
      <c r="Q4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
      </c>
    </row>
    <row r="41" spans="1:17" ht="186" customHeight="1" thickTop="1" x14ac:dyDescent="0.25">
      <c r="A41" s="13"/>
      <c r="B41" s="13"/>
      <c r="C41" s="13"/>
      <c r="D41" s="13"/>
      <c r="E41" s="13"/>
      <c r="F41" s="13"/>
      <c r="G41" s="14"/>
      <c r="H41" s="15"/>
      <c r="I41" s="16">
        <f>SUBTOTAL(101,Tabell2[Betyg
0.00-10.00])</f>
        <v>5.0017948717948713</v>
      </c>
      <c r="J41" s="17">
        <f>SUBTOTAL(101,Tabell2[Betyg 0-10])</f>
        <v>4.9743589743589745</v>
      </c>
      <c r="K41" s="17"/>
      <c r="L41" s="18"/>
      <c r="M41" s="18"/>
      <c r="N41" s="18"/>
      <c r="O41" s="19"/>
      <c r="P41" s="20"/>
      <c r="Q41" s="21" t="str">
        <f>_xlfn.TEXTJOIN(CHAR(10),TRUE,Q62:Q73)</f>
        <v/>
      </c>
    </row>
    <row r="42" spans="1:17" ht="15" customHeight="1" x14ac:dyDescent="0.25"/>
    <row r="43" spans="1:17" ht="15" customHeight="1" x14ac:dyDescent="0.25"/>
    <row r="44" spans="1:17" ht="15" customHeight="1" x14ac:dyDescent="0.25"/>
    <row r="45" spans="1:17" ht="15" customHeight="1" x14ac:dyDescent="0.25"/>
    <row r="46" spans="1:17" ht="15" customHeight="1" x14ac:dyDescent="0.25"/>
    <row r="47" spans="1:17" ht="15" customHeight="1" x14ac:dyDescent="0.25"/>
    <row r="48" spans="1:17" ht="15" customHeight="1" x14ac:dyDescent="0.25"/>
    <row r="49" spans="1:18" ht="15" customHeight="1" x14ac:dyDescent="0.25"/>
    <row r="50" spans="1:18" ht="15" customHeight="1" x14ac:dyDescent="0.25"/>
    <row r="51" spans="1:18" ht="15" customHeight="1" x14ac:dyDescent="0.25"/>
    <row r="52" spans="1:18" ht="15" customHeight="1" x14ac:dyDescent="0.25"/>
    <row r="53" spans="1:18" ht="15" customHeight="1" x14ac:dyDescent="0.25"/>
    <row r="54" spans="1:18" ht="15" customHeight="1" x14ac:dyDescent="0.25"/>
    <row r="55" spans="1:18" ht="15" customHeight="1" x14ac:dyDescent="0.25"/>
    <row r="56" spans="1:18" ht="15" customHeight="1" x14ac:dyDescent="0.25"/>
    <row r="57" spans="1:18" ht="15" customHeight="1" x14ac:dyDescent="0.25"/>
    <row r="58" spans="1:18" ht="15" customHeight="1" x14ac:dyDescent="0.25"/>
    <row r="59" spans="1:18" ht="15" customHeight="1" x14ac:dyDescent="0.25"/>
    <row r="60" spans="1:18" ht="15" customHeight="1" x14ac:dyDescent="0.25"/>
    <row r="61" spans="1:18" ht="15" customHeight="1" x14ac:dyDescent="0.25"/>
    <row r="62" spans="1:18" x14ac:dyDescent="0.25">
      <c r="A62" s="10"/>
      <c r="B62" s="10"/>
      <c r="C62" s="10"/>
      <c r="D62" s="10"/>
      <c r="E62" s="10"/>
      <c r="F62" s="10"/>
      <c r="G62" s="10"/>
      <c r="H62" s="10"/>
      <c r="I62" s="10"/>
      <c r="J62" s="10">
        <f>COUNT(Tabell2[Betyg 0-10])</f>
        <v>39</v>
      </c>
      <c r="K62" s="10"/>
      <c r="L62" s="10"/>
      <c r="M62" s="10"/>
      <c r="N62" s="10"/>
      <c r="O62" s="10"/>
      <c r="P62" s="10"/>
      <c r="Q62" s="10"/>
    </row>
    <row r="63" spans="1:18" x14ac:dyDescent="0.25">
      <c r="A63" s="10"/>
      <c r="B63" s="10"/>
      <c r="C63" s="10"/>
      <c r="D63" s="10"/>
      <c r="E63" s="10"/>
      <c r="F63" s="10"/>
      <c r="G63" s="10">
        <v>0</v>
      </c>
      <c r="H63" s="11">
        <v>0.05</v>
      </c>
      <c r="I63" s="10">
        <f>$J$62*H63</f>
        <v>1.9500000000000002</v>
      </c>
      <c r="J63" s="10">
        <f>COUNTIF(Tabell2[Betyg 0-10],G63)</f>
        <v>2</v>
      </c>
      <c r="K63" s="10">
        <f t="shared" ref="K63:K73" si="0">J63-I63</f>
        <v>4.9999999999999822E-2</v>
      </c>
      <c r="L63" s="10"/>
      <c r="M63" s="10"/>
      <c r="N63" s="10"/>
      <c r="O63" s="10"/>
      <c r="P63" s="11">
        <f>J63/I63-1</f>
        <v>2.564102564102555E-2</v>
      </c>
      <c r="Q63" s="10" t="str">
        <f t="shared" ref="Q63:Q73" si="1">IF(K63&lt;-1.5,J63&amp;" av betyget "&amp;G63&amp;" är orimligt få för "&amp;$J$62&amp;" bidrag. Det borde vara ca "&amp;ROUND(I63,0)&amp;" st.","")</f>
        <v/>
      </c>
      <c r="R63" t="str">
        <f t="shared" ref="R63:R73" si="2">IF(K63&gt;1.5,J63&amp;" av betyget "&amp;G63&amp;" är orimligt många för "&amp;$J$62&amp;" bidrag. Det borde vara ca "&amp;ROUND(I63,0)&amp;" st.","")</f>
        <v/>
      </c>
    </row>
    <row r="64" spans="1:18" x14ac:dyDescent="0.25">
      <c r="A64" s="10"/>
      <c r="B64" s="10"/>
      <c r="C64" s="10"/>
      <c r="D64" s="10"/>
      <c r="E64" s="10"/>
      <c r="F64" s="10"/>
      <c r="G64" s="10">
        <v>1</v>
      </c>
      <c r="H64" s="11">
        <v>0.1</v>
      </c>
      <c r="I64" s="10">
        <f t="shared" ref="I64:I73" si="3">$J$62*H64</f>
        <v>3.9000000000000004</v>
      </c>
      <c r="J64" s="10">
        <f>COUNTIF(Tabell2[Betyg 0-10],G64)</f>
        <v>4</v>
      </c>
      <c r="K64" s="10">
        <f t="shared" si="0"/>
        <v>9.9999999999999645E-2</v>
      </c>
      <c r="L64" s="10"/>
      <c r="M64" s="10"/>
      <c r="N64" s="10"/>
      <c r="O64" s="10"/>
      <c r="P64" s="11">
        <f t="shared" ref="P64:P73" si="4">J64/I64-1</f>
        <v>2.564102564102555E-2</v>
      </c>
      <c r="Q64" s="10" t="str">
        <f t="shared" si="1"/>
        <v/>
      </c>
      <c r="R64" t="str">
        <f t="shared" si="2"/>
        <v/>
      </c>
    </row>
    <row r="65" spans="1:18" x14ac:dyDescent="0.25">
      <c r="A65" s="10"/>
      <c r="B65" s="10"/>
      <c r="C65" s="10"/>
      <c r="D65" s="10"/>
      <c r="E65" s="10"/>
      <c r="F65" s="10"/>
      <c r="G65" s="10">
        <v>2</v>
      </c>
      <c r="H65" s="11">
        <v>0.1</v>
      </c>
      <c r="I65" s="10">
        <f t="shared" si="3"/>
        <v>3.9000000000000004</v>
      </c>
      <c r="J65" s="10">
        <f>COUNTIF(Tabell2[Betyg 0-10],G65)</f>
        <v>4</v>
      </c>
      <c r="K65" s="10">
        <f t="shared" si="0"/>
        <v>9.9999999999999645E-2</v>
      </c>
      <c r="L65" s="10"/>
      <c r="M65" s="10"/>
      <c r="N65" s="10"/>
      <c r="O65" s="10"/>
      <c r="P65" s="11">
        <f t="shared" si="4"/>
        <v>2.564102564102555E-2</v>
      </c>
      <c r="Q65" s="10" t="str">
        <f t="shared" si="1"/>
        <v/>
      </c>
      <c r="R65" t="str">
        <f t="shared" si="2"/>
        <v/>
      </c>
    </row>
    <row r="66" spans="1:18" x14ac:dyDescent="0.25">
      <c r="A66" s="10"/>
      <c r="B66" s="10"/>
      <c r="C66" s="10"/>
      <c r="D66" s="10"/>
      <c r="E66" s="10"/>
      <c r="F66" s="10"/>
      <c r="G66" s="10">
        <v>3</v>
      </c>
      <c r="H66" s="11">
        <v>0.1</v>
      </c>
      <c r="I66" s="10">
        <f t="shared" si="3"/>
        <v>3.9000000000000004</v>
      </c>
      <c r="J66" s="10">
        <f>COUNTIF(Tabell2[Betyg 0-10],G66)</f>
        <v>4</v>
      </c>
      <c r="K66" s="10">
        <f t="shared" si="0"/>
        <v>9.9999999999999645E-2</v>
      </c>
      <c r="L66" s="10"/>
      <c r="M66" s="10"/>
      <c r="N66" s="10"/>
      <c r="O66" s="10"/>
      <c r="P66" s="11">
        <f t="shared" si="4"/>
        <v>2.564102564102555E-2</v>
      </c>
      <c r="Q66" s="10" t="str">
        <f t="shared" si="1"/>
        <v/>
      </c>
      <c r="R66" t="str">
        <f t="shared" si="2"/>
        <v/>
      </c>
    </row>
    <row r="67" spans="1:18" x14ac:dyDescent="0.25">
      <c r="A67" s="10"/>
      <c r="B67" s="10"/>
      <c r="C67" s="10"/>
      <c r="D67" s="10"/>
      <c r="E67" s="10"/>
      <c r="F67" s="10"/>
      <c r="G67" s="10">
        <v>4</v>
      </c>
      <c r="H67" s="11">
        <v>0.1</v>
      </c>
      <c r="I67" s="10">
        <f t="shared" si="3"/>
        <v>3.9000000000000004</v>
      </c>
      <c r="J67" s="10">
        <f>COUNTIF(Tabell2[Betyg 0-10],G67)</f>
        <v>4</v>
      </c>
      <c r="K67" s="10">
        <f t="shared" si="0"/>
        <v>9.9999999999999645E-2</v>
      </c>
      <c r="L67" s="10"/>
      <c r="M67" s="10"/>
      <c r="N67" s="10"/>
      <c r="O67" s="10"/>
      <c r="P67" s="11">
        <f t="shared" si="4"/>
        <v>2.564102564102555E-2</v>
      </c>
      <c r="Q67" s="10" t="str">
        <f t="shared" si="1"/>
        <v/>
      </c>
      <c r="R67" t="str">
        <f t="shared" si="2"/>
        <v/>
      </c>
    </row>
    <row r="68" spans="1:18" x14ac:dyDescent="0.25">
      <c r="A68" s="10"/>
      <c r="B68" s="10"/>
      <c r="C68" s="10"/>
      <c r="D68" s="10"/>
      <c r="E68" s="10"/>
      <c r="F68" s="10"/>
      <c r="G68" s="10">
        <v>5</v>
      </c>
      <c r="H68" s="11">
        <v>0.1</v>
      </c>
      <c r="I68" s="10">
        <f t="shared" si="3"/>
        <v>3.9000000000000004</v>
      </c>
      <c r="J68" s="10">
        <f>COUNTIF(Tabell2[Betyg 0-10],G68)</f>
        <v>4</v>
      </c>
      <c r="K68" s="10">
        <f t="shared" si="0"/>
        <v>9.9999999999999645E-2</v>
      </c>
      <c r="L68" s="10"/>
      <c r="M68" s="10"/>
      <c r="N68" s="10"/>
      <c r="O68" s="10"/>
      <c r="P68" s="11">
        <f t="shared" si="4"/>
        <v>2.564102564102555E-2</v>
      </c>
      <c r="Q68" s="10" t="str">
        <f t="shared" si="1"/>
        <v/>
      </c>
      <c r="R68" t="str">
        <f t="shared" si="2"/>
        <v/>
      </c>
    </row>
    <row r="69" spans="1:18" x14ac:dyDescent="0.25">
      <c r="A69" s="10"/>
      <c r="B69" s="10"/>
      <c r="C69" s="10"/>
      <c r="D69" s="10"/>
      <c r="E69" s="10"/>
      <c r="F69" s="10"/>
      <c r="G69" s="10">
        <v>6</v>
      </c>
      <c r="H69" s="11">
        <v>0.1</v>
      </c>
      <c r="I69" s="10">
        <f t="shared" si="3"/>
        <v>3.9000000000000004</v>
      </c>
      <c r="J69" s="10">
        <f>COUNTIF(Tabell2[Betyg 0-10],G69)</f>
        <v>3</v>
      </c>
      <c r="K69" s="10">
        <f t="shared" si="0"/>
        <v>-0.90000000000000036</v>
      </c>
      <c r="L69" s="10"/>
      <c r="M69" s="10"/>
      <c r="N69" s="10"/>
      <c r="O69" s="10"/>
      <c r="P69" s="11">
        <f t="shared" si="4"/>
        <v>-0.23076923076923084</v>
      </c>
      <c r="Q69" s="10" t="str">
        <f t="shared" si="1"/>
        <v/>
      </c>
      <c r="R69" t="str">
        <f t="shared" si="2"/>
        <v/>
      </c>
    </row>
    <row r="70" spans="1:18" x14ac:dyDescent="0.25">
      <c r="A70" s="10"/>
      <c r="B70" s="10"/>
      <c r="C70" s="10"/>
      <c r="D70" s="10"/>
      <c r="E70" s="10"/>
      <c r="F70" s="10"/>
      <c r="G70" s="10">
        <v>7</v>
      </c>
      <c r="H70" s="11">
        <v>0.1</v>
      </c>
      <c r="I70" s="10">
        <f t="shared" si="3"/>
        <v>3.9000000000000004</v>
      </c>
      <c r="J70" s="10">
        <f>COUNTIF(Tabell2[Betyg 0-10],G70)</f>
        <v>4</v>
      </c>
      <c r="K70" s="10">
        <f t="shared" si="0"/>
        <v>9.9999999999999645E-2</v>
      </c>
      <c r="L70" s="10"/>
      <c r="M70" s="10"/>
      <c r="N70" s="10"/>
      <c r="O70" s="10"/>
      <c r="P70" s="11">
        <f t="shared" si="4"/>
        <v>2.564102564102555E-2</v>
      </c>
      <c r="Q70" s="10" t="str">
        <f t="shared" si="1"/>
        <v/>
      </c>
      <c r="R70" t="str">
        <f t="shared" si="2"/>
        <v/>
      </c>
    </row>
    <row r="71" spans="1:18" x14ac:dyDescent="0.25">
      <c r="A71" s="10"/>
      <c r="B71" s="10"/>
      <c r="C71" s="10"/>
      <c r="D71" s="10"/>
      <c r="E71" s="10"/>
      <c r="F71" s="10"/>
      <c r="G71" s="10">
        <v>8</v>
      </c>
      <c r="H71" s="11">
        <v>0.1</v>
      </c>
      <c r="I71" s="10">
        <f t="shared" si="3"/>
        <v>3.9000000000000004</v>
      </c>
      <c r="J71" s="10">
        <f>COUNTIF(Tabell2[Betyg 0-10],G71)</f>
        <v>4</v>
      </c>
      <c r="K71" s="10">
        <f t="shared" si="0"/>
        <v>9.9999999999999645E-2</v>
      </c>
      <c r="L71" s="10"/>
      <c r="M71" s="10"/>
      <c r="N71" s="10"/>
      <c r="O71" s="10"/>
      <c r="P71" s="11">
        <f t="shared" si="4"/>
        <v>2.564102564102555E-2</v>
      </c>
      <c r="Q71" s="10" t="str">
        <f t="shared" si="1"/>
        <v/>
      </c>
      <c r="R71" t="str">
        <f t="shared" si="2"/>
        <v/>
      </c>
    </row>
    <row r="72" spans="1:18" x14ac:dyDescent="0.25">
      <c r="A72" s="10"/>
      <c r="B72" s="10"/>
      <c r="C72" s="10"/>
      <c r="D72" s="10"/>
      <c r="E72" s="10"/>
      <c r="F72" s="10"/>
      <c r="G72" s="10">
        <v>9</v>
      </c>
      <c r="H72" s="11">
        <v>0.1</v>
      </c>
      <c r="I72" s="10">
        <f t="shared" si="3"/>
        <v>3.9000000000000004</v>
      </c>
      <c r="J72" s="10">
        <f>COUNTIF(Tabell2[Betyg 0-10],G72)</f>
        <v>4</v>
      </c>
      <c r="K72" s="10">
        <f t="shared" si="0"/>
        <v>9.9999999999999645E-2</v>
      </c>
      <c r="L72" s="10"/>
      <c r="M72" s="10"/>
      <c r="N72" s="10"/>
      <c r="O72" s="10"/>
      <c r="P72" s="11">
        <f t="shared" si="4"/>
        <v>2.564102564102555E-2</v>
      </c>
      <c r="Q72" s="10" t="str">
        <f t="shared" si="1"/>
        <v/>
      </c>
      <c r="R72" t="str">
        <f t="shared" si="2"/>
        <v/>
      </c>
    </row>
    <row r="73" spans="1:18" x14ac:dyDescent="0.25">
      <c r="A73" s="10"/>
      <c r="B73" s="10"/>
      <c r="C73" s="10"/>
      <c r="D73" s="10"/>
      <c r="E73" s="10"/>
      <c r="F73" s="10"/>
      <c r="G73" s="10">
        <v>10</v>
      </c>
      <c r="H73" s="11">
        <v>0.05</v>
      </c>
      <c r="I73" s="10">
        <f t="shared" si="3"/>
        <v>1.9500000000000002</v>
      </c>
      <c r="J73" s="10">
        <f>COUNTIF(Tabell2[Betyg 0-10],G73)</f>
        <v>2</v>
      </c>
      <c r="K73" s="10">
        <f t="shared" si="0"/>
        <v>4.9999999999999822E-2</v>
      </c>
      <c r="L73" s="10"/>
      <c r="M73" s="10"/>
      <c r="N73" s="10"/>
      <c r="O73" s="10"/>
      <c r="P73" s="11">
        <f t="shared" si="4"/>
        <v>2.564102564102555E-2</v>
      </c>
      <c r="Q73" s="10" t="str">
        <f t="shared" si="1"/>
        <v/>
      </c>
      <c r="R73" t="str">
        <f t="shared" si="2"/>
        <v/>
      </c>
    </row>
  </sheetData>
  <sheetProtection sort="0"/>
  <phoneticPr fontId="4" type="noConversion"/>
  <conditionalFormatting sqref="Q2:Q41">
    <cfRule type="expression" dxfId="62" priority="16">
      <formula>AND(LEN(Q2)&gt;0,NOT(Q2="Betyg saknas."))</formula>
    </cfRule>
  </conditionalFormatting>
  <conditionalFormatting sqref="J2:J40 Q2:Q40 A2:H40">
    <cfRule type="expression" dxfId="61" priority="61">
      <formula>AND($B2=6,MOD(ROW(A2),2)=1)</formula>
    </cfRule>
    <cfRule type="expression" dxfId="60" priority="62">
      <formula>AND($B2=6,MOD(ROW(A2),2)=0)</formula>
    </cfRule>
    <cfRule type="expression" dxfId="59" priority="63">
      <formula>AND($B2=5,MOD(ROW(A2),2)=1)</formula>
    </cfRule>
    <cfRule type="expression" dxfId="58" priority="64">
      <formula>AND($B2=5,MOD(ROW(A2),2)=0)</formula>
    </cfRule>
    <cfRule type="expression" dxfId="57" priority="65">
      <formula>AND($B2=4,MOD(ROW(A2),2)=1)</formula>
    </cfRule>
    <cfRule type="expression" dxfId="56" priority="66">
      <formula>AND($B2=4,MOD(ROW(A2),2)=0)</formula>
    </cfRule>
    <cfRule type="expression" dxfId="55" priority="67">
      <formula>AND($B2=3,MOD(ROW(A2),2)=1)</formula>
    </cfRule>
    <cfRule type="expression" dxfId="54" priority="68">
      <formula>AND($B2=3,MOD(ROW(A2),2)=0)</formula>
    </cfRule>
    <cfRule type="expression" dxfId="53" priority="69">
      <formula>AND($B2=2,MOD(ROW(A2),2)=1)</formula>
    </cfRule>
    <cfRule type="expression" dxfId="52" priority="70">
      <formula>AND($B2=2,MOD(ROW(A2),2)=0)</formula>
    </cfRule>
    <cfRule type="expression" dxfId="51" priority="71">
      <formula>AND($B2=1,MOD(ROW(A2),2)=1)</formula>
    </cfRule>
    <cfRule type="expression" dxfId="50" priority="72">
      <formula>AND($B2=1,MOD(ROW(A2),2)=0)</formula>
    </cfRule>
  </conditionalFormatting>
  <conditionalFormatting sqref="P2:P40 I2:I40">
    <cfRule type="expression" dxfId="49" priority="47">
      <formula>AND($B2=6,MOD(ROW(I2),2)=1)</formula>
    </cfRule>
    <cfRule type="expression" dxfId="48" priority="48">
      <formula>AND($B2=6,MOD(ROW(I2),2)=0)</formula>
    </cfRule>
    <cfRule type="expression" dxfId="47" priority="49">
      <formula>AND($B2=5,MOD(ROW(I2),2)=1)</formula>
    </cfRule>
    <cfRule type="expression" dxfId="46" priority="50">
      <formula>AND($B2=5,MOD(ROW(I2),2)=0)</formula>
    </cfRule>
    <cfRule type="expression" dxfId="45" priority="51">
      <formula>AND($B2=4,MOD(ROW(I2),2)=1)</formula>
    </cfRule>
    <cfRule type="expression" dxfId="44" priority="52">
      <formula>AND($B2=4,MOD(ROW(I2),2)=0)</formula>
    </cfRule>
    <cfRule type="expression" dxfId="43" priority="53">
      <formula>AND($B2=3,MOD(ROW(I2),2)=1)</formula>
    </cfRule>
    <cfRule type="expression" dxfId="42" priority="54">
      <formula>AND($B2=3,MOD(ROW(I2),2)=0)</formula>
    </cfRule>
    <cfRule type="expression" dxfId="41" priority="55">
      <formula>AND($B2=2,MOD(ROW(I2),2)=1)</formula>
    </cfRule>
    <cfRule type="expression" dxfId="40" priority="56">
      <formula>AND($B2=2,MOD(ROW(I2),2)=0)</formula>
    </cfRule>
    <cfRule type="expression" dxfId="39" priority="57">
      <formula>AND($B2=1,MOD(ROW(I2),2)=1)</formula>
    </cfRule>
    <cfRule type="expression" dxfId="38" priority="58">
      <formula>AND($B2=1,MOD(ROW(I2),2)=0)</formula>
    </cfRule>
  </conditionalFormatting>
  <conditionalFormatting sqref="J2:J40">
    <cfRule type="dataBar" priority="46">
      <dataBar>
        <cfvo type="num" val="0"/>
        <cfvo type="num" val="14"/>
        <color theme="0" tint="-0.14999847407452621"/>
      </dataBar>
      <extLst>
        <ext xmlns:x14="http://schemas.microsoft.com/office/spreadsheetml/2009/9/main" uri="{B025F937-C7B1-47D3-B67F-A62EFF666E3E}">
          <x14:id>{84776EFE-74C1-4EB6-9FB6-A0B02352378E}</x14:id>
        </ext>
      </extLst>
    </cfRule>
  </conditionalFormatting>
  <conditionalFormatting sqref="I2:I40">
    <cfRule type="duplicateValues" dxfId="37" priority="328"/>
    <cfRule type="dataBar" priority="329">
      <dataBar>
        <cfvo type="num" val="0"/>
        <cfvo type="num" val="10"/>
        <color theme="0" tint="-0.14999847407452621"/>
      </dataBar>
      <extLst>
        <ext xmlns:x14="http://schemas.microsoft.com/office/spreadsheetml/2009/9/main" uri="{B025F937-C7B1-47D3-B67F-A62EFF666E3E}">
          <x14:id>{B7E8DFC9-DCDC-4EB1-8C88-04693ADBAD70}</x14:id>
        </ext>
      </extLst>
    </cfRule>
  </conditionalFormatting>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4776EFE-74C1-4EB6-9FB6-A0B02352378E}">
            <x14:dataBar minLength="0" maxLength="100" border="1">
              <x14:cfvo type="num">
                <xm:f>0</xm:f>
              </x14:cfvo>
              <x14:cfvo type="num">
                <xm:f>14</xm:f>
              </x14:cfvo>
              <x14:borderColor theme="0" tint="-0.249977111117893"/>
              <x14:negativeFillColor rgb="FFFF0000"/>
              <x14:axisColor rgb="FF000000"/>
            </x14:dataBar>
          </x14:cfRule>
          <xm:sqref>J2:J40</xm:sqref>
        </x14:conditionalFormatting>
        <x14:conditionalFormatting xmlns:xm="http://schemas.microsoft.com/office/excel/2006/main">
          <x14:cfRule type="dataBar" id="{B7E8DFC9-DCDC-4EB1-8C88-04693ADBAD70}">
            <x14:dataBar minLength="0" maxLength="100" border="1">
              <x14:cfvo type="num">
                <xm:f>0</xm:f>
              </x14:cfvo>
              <x14:cfvo type="num">
                <xm:f>10</xm:f>
              </x14:cfvo>
              <x14:borderColor theme="0" tint="-0.249977111117893"/>
              <x14:negativeFillColor rgb="FFFF0000"/>
              <x14:axisColor rgb="FF000000"/>
            </x14:dataBar>
          </x14:cfRule>
          <xm:sqref>I2:I40</xm:sqref>
        </x14:conditionalFormatting>
        <x14:conditionalFormatting xmlns:xm="http://schemas.microsoft.com/office/excel/2006/main">
          <x14:cfRule type="containsText" priority="15" operator="containsText" id="{C02F2517-49C8-4DB5-AC00-EC55A08FF7A5}">
            <xm:f>NOT(ISERROR(SEARCH("mer än ett bidrag.",Q2)))</xm:f>
            <xm:f>"mer än ett bidrag."</xm:f>
            <x14:dxf>
              <font>
                <b val="0"/>
                <i val="0"/>
                <color theme="1"/>
              </font>
              <fill>
                <patternFill>
                  <bgColor rgb="FFFFFF00"/>
                </patternFill>
              </fill>
            </x14:dxf>
          </x14:cfRule>
          <xm:sqref>Q2:Q40</xm:sqref>
        </x14:conditionalFormatting>
        <x14:conditionalFormatting xmlns:xm="http://schemas.microsoft.com/office/excel/2006/main">
          <x14:cfRule type="iconSet" priority="332" id="{451B2AF5-EB6A-4C01-A856-B29FAF41DA35}">
            <x14:iconSet iconSet="3Stars" showValue="0" custom="1">
              <x14:cfvo type="percent">
                <xm:f>0</xm:f>
              </x14:cfvo>
              <x14:cfvo type="num" gte="0">
                <xm:f>0</xm:f>
              </x14:cfvo>
              <x14:cfvo type="num">
                <xm:f>2</xm:f>
              </x14:cfvo>
              <x14:cfIcon iconSet="4RedToBlack" iconId="0"/>
              <x14:cfIcon iconSet="5Quarters" iconId="2"/>
              <x14:cfIcon iconSet="5Quarters" iconId="0"/>
            </x14:iconSet>
          </x14:cfRule>
          <xm:sqref>K2:O40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DCF9-C17E-4BDB-9812-C9FC50BA3B47}">
  <dimension ref="A1:W41"/>
  <sheetViews>
    <sheetView workbookViewId="0">
      <selection activeCell="A2" sqref="A2"/>
    </sheetView>
  </sheetViews>
  <sheetFormatPr defaultRowHeight="15" x14ac:dyDescent="0.25"/>
  <cols>
    <col min="1" max="1" width="3" bestFit="1" customWidth="1"/>
    <col min="2" max="2" width="2" bestFit="1" customWidth="1"/>
    <col min="3" max="3" width="3.7109375" bestFit="1" customWidth="1"/>
    <col min="4" max="4" width="16.7109375" bestFit="1" customWidth="1"/>
    <col min="5" max="6" width="20.28515625" bestFit="1" customWidth="1"/>
    <col min="7" max="7" width="3" bestFit="1" customWidth="1"/>
    <col min="8" max="8" width="12" bestFit="1" customWidth="1"/>
    <col min="9" max="9" width="5" bestFit="1" customWidth="1"/>
    <col min="10" max="10" width="3" bestFit="1" customWidth="1"/>
    <col min="11" max="11" width="3" customWidth="1"/>
    <col min="12" max="12" width="12" bestFit="1" customWidth="1"/>
  </cols>
  <sheetData>
    <row r="1" spans="1:23" x14ac:dyDescent="0.25">
      <c r="L1">
        <f>1-(SQRT(5)-1)/2</f>
        <v>0.3819660112501051</v>
      </c>
      <c r="M1">
        <v>0</v>
      </c>
      <c r="N1">
        <v>1</v>
      </c>
      <c r="O1">
        <v>2</v>
      </c>
      <c r="P1">
        <v>3</v>
      </c>
      <c r="Q1">
        <v>4</v>
      </c>
      <c r="R1">
        <v>5</v>
      </c>
      <c r="S1">
        <v>6</v>
      </c>
      <c r="T1">
        <v>7</v>
      </c>
      <c r="U1">
        <v>8</v>
      </c>
      <c r="V1">
        <v>9</v>
      </c>
      <c r="W1">
        <v>10</v>
      </c>
    </row>
    <row r="2" spans="1:23" x14ac:dyDescent="0.25">
      <c r="A2" cm="1">
        <f t="array" ref="A2:J40">_xlfn._xlws.SORT(Tabell2[['#]:[Betyg 0-10]],9)</f>
        <v>37</v>
      </c>
      <c r="B2">
        <v>6</v>
      </c>
      <c r="C2" t="str">
        <v>🇧🇬</v>
      </c>
      <c r="D2" t="str">
        <v>Bulgarien</v>
      </c>
      <c r="E2" t="str">
        <v>Victoria</v>
      </c>
      <c r="F2" t="str">
        <v>"Growing Up Is Getting Old"</v>
      </c>
      <c r="G2">
        <v>39</v>
      </c>
      <c r="H2">
        <v>0.12820512820512775</v>
      </c>
      <c r="I2">
        <v>0.21</v>
      </c>
      <c r="J2">
        <v>0</v>
      </c>
      <c r="K2">
        <v>0</v>
      </c>
      <c r="L2">
        <f ca="1">0.5+0.7*(MOD((K2+0.5)*$L$1+0.1*RAND(),1)-0.5)</f>
        <v>0.34582821522006812</v>
      </c>
      <c r="M2">
        <f ca="1">IF($J2=M$1,$L2,NA())</f>
        <v>0.34582821522006812</v>
      </c>
      <c r="N2" t="e">
        <f t="shared" ref="N2:W17" si="0">IF($J2=N$1,$L2,NA())</f>
        <v>#N/A</v>
      </c>
      <c r="O2" t="e">
        <f t="shared" si="0"/>
        <v>#N/A</v>
      </c>
      <c r="P2" t="e">
        <f t="shared" si="0"/>
        <v>#N/A</v>
      </c>
      <c r="Q2" t="e">
        <f t="shared" si="0"/>
        <v>#N/A</v>
      </c>
      <c r="R2" t="e">
        <f t="shared" si="0"/>
        <v>#N/A</v>
      </c>
      <c r="S2" t="e">
        <f t="shared" si="0"/>
        <v>#N/A</v>
      </c>
      <c r="T2" t="e">
        <f t="shared" si="0"/>
        <v>#N/A</v>
      </c>
      <c r="U2" t="e">
        <f t="shared" si="0"/>
        <v>#N/A</v>
      </c>
      <c r="V2" t="e">
        <f t="shared" si="0"/>
        <v>#N/A</v>
      </c>
      <c r="W2" t="e">
        <f t="shared" si="0"/>
        <v>#N/A</v>
      </c>
    </row>
    <row r="3" spans="1:23" x14ac:dyDescent="0.25">
      <c r="A3">
        <v>2</v>
      </c>
      <c r="B3">
        <v>1</v>
      </c>
      <c r="C3" t="str">
        <v>🇦🇺</v>
      </c>
      <c r="D3" t="str">
        <v>Australien</v>
      </c>
      <c r="E3" t="str">
        <v>Montaigne</v>
      </c>
      <c r="F3" t="str">
        <v>"Technicolour"</v>
      </c>
      <c r="G3">
        <v>38</v>
      </c>
      <c r="H3">
        <v>0.38461538461538503</v>
      </c>
      <c r="I3">
        <v>0.49</v>
      </c>
      <c r="J3">
        <v>0</v>
      </c>
      <c r="K3">
        <v>1</v>
      </c>
      <c r="L3">
        <f t="shared" ref="L3:L40" ca="1" si="1">0.5+0.7*(MOD((K3+0.5)*$L$1+0.1*RAND(),1)-0.5)</f>
        <v>0.55114718552894615</v>
      </c>
      <c r="M3">
        <f t="shared" ref="M3:W39" ca="1" si="2">IF($J3=M$1,$L3,NA())</f>
        <v>0.55114718552894615</v>
      </c>
      <c r="N3" t="e">
        <f t="shared" si="0"/>
        <v>#N/A</v>
      </c>
      <c r="O3" t="e">
        <f t="shared" si="0"/>
        <v>#N/A</v>
      </c>
      <c r="P3" t="e">
        <f t="shared" si="0"/>
        <v>#N/A</v>
      </c>
      <c r="Q3" t="e">
        <f t="shared" si="0"/>
        <v>#N/A</v>
      </c>
      <c r="R3" t="e">
        <f t="shared" si="0"/>
        <v>#N/A</v>
      </c>
      <c r="S3" t="e">
        <f t="shared" si="0"/>
        <v>#N/A</v>
      </c>
      <c r="T3" t="e">
        <f t="shared" si="0"/>
        <v>#N/A</v>
      </c>
      <c r="U3" t="e">
        <f t="shared" si="0"/>
        <v>#N/A</v>
      </c>
      <c r="V3" t="e">
        <f t="shared" si="0"/>
        <v>#N/A</v>
      </c>
      <c r="W3" t="e">
        <f t="shared" si="0"/>
        <v>#N/A</v>
      </c>
    </row>
    <row r="4" spans="1:23" x14ac:dyDescent="0.25">
      <c r="A4">
        <v>38</v>
      </c>
      <c r="B4">
        <v>6</v>
      </c>
      <c r="C4" t="str">
        <v>🇱🇻</v>
      </c>
      <c r="D4" t="str">
        <v>Lettland</v>
      </c>
      <c r="E4" t="str">
        <v>Samanta Tīna</v>
      </c>
      <c r="F4" t="str">
        <v>"The Moon Is Rising"</v>
      </c>
      <c r="G4">
        <v>37</v>
      </c>
      <c r="H4">
        <v>0.64102564102564052</v>
      </c>
      <c r="I4">
        <v>0.66</v>
      </c>
      <c r="J4">
        <v>1</v>
      </c>
      <c r="K4">
        <v>2</v>
      </c>
      <c r="L4">
        <f t="shared" ca="1" si="1"/>
        <v>0.15584150664005147</v>
      </c>
      <c r="M4" t="e">
        <f t="shared" si="2"/>
        <v>#N/A</v>
      </c>
      <c r="N4">
        <f t="shared" ca="1" si="0"/>
        <v>0.15584150664005147</v>
      </c>
      <c r="O4" t="e">
        <f t="shared" si="0"/>
        <v>#N/A</v>
      </c>
      <c r="P4" t="e">
        <f t="shared" si="0"/>
        <v>#N/A</v>
      </c>
      <c r="Q4" t="e">
        <f t="shared" si="0"/>
        <v>#N/A</v>
      </c>
      <c r="R4" t="e">
        <f t="shared" si="0"/>
        <v>#N/A</v>
      </c>
      <c r="S4" t="e">
        <f t="shared" si="0"/>
        <v>#N/A</v>
      </c>
      <c r="T4" t="e">
        <f t="shared" si="0"/>
        <v>#N/A</v>
      </c>
      <c r="U4" t="e">
        <f t="shared" si="0"/>
        <v>#N/A</v>
      </c>
      <c r="V4" t="e">
        <f t="shared" si="0"/>
        <v>#N/A</v>
      </c>
      <c r="W4" t="e">
        <f t="shared" si="0"/>
        <v>#N/A</v>
      </c>
    </row>
    <row r="5" spans="1:23" x14ac:dyDescent="0.25">
      <c r="A5">
        <v>27</v>
      </c>
      <c r="B5">
        <v>5</v>
      </c>
      <c r="C5" t="str">
        <v>🇷🇸</v>
      </c>
      <c r="D5" t="str">
        <v>Serbien</v>
      </c>
      <c r="E5" t="str">
        <v>Hurricane</v>
      </c>
      <c r="F5" t="str">
        <v>"Loco Loco"</v>
      </c>
      <c r="G5">
        <v>36</v>
      </c>
      <c r="H5">
        <v>0.8974358974358978</v>
      </c>
      <c r="I5">
        <v>1.02</v>
      </c>
      <c r="J5">
        <v>1</v>
      </c>
      <c r="K5">
        <v>3</v>
      </c>
      <c r="L5">
        <f t="shared" ca="1" si="1"/>
        <v>0.43638101513422117</v>
      </c>
      <c r="M5" t="e">
        <f t="shared" si="2"/>
        <v>#N/A</v>
      </c>
      <c r="N5">
        <f t="shared" ca="1" si="0"/>
        <v>0.43638101513422117</v>
      </c>
      <c r="O5" t="e">
        <f t="shared" si="0"/>
        <v>#N/A</v>
      </c>
      <c r="P5" t="e">
        <f t="shared" si="0"/>
        <v>#N/A</v>
      </c>
      <c r="Q5" t="e">
        <f t="shared" si="0"/>
        <v>#N/A</v>
      </c>
      <c r="R5" t="e">
        <f t="shared" si="0"/>
        <v>#N/A</v>
      </c>
      <c r="S5" t="e">
        <f t="shared" si="0"/>
        <v>#N/A</v>
      </c>
      <c r="T5" t="e">
        <f t="shared" si="0"/>
        <v>#N/A</v>
      </c>
      <c r="U5" t="e">
        <f t="shared" si="0"/>
        <v>#N/A</v>
      </c>
      <c r="V5" t="e">
        <f t="shared" si="0"/>
        <v>#N/A</v>
      </c>
      <c r="W5" t="e">
        <f t="shared" si="0"/>
        <v>#N/A</v>
      </c>
    </row>
    <row r="6" spans="1:23" x14ac:dyDescent="0.25">
      <c r="A6">
        <v>9</v>
      </c>
      <c r="B6">
        <v>2</v>
      </c>
      <c r="C6" t="str">
        <v>🇧🇪</v>
      </c>
      <c r="D6" t="str">
        <v>Belgien</v>
      </c>
      <c r="E6" t="str">
        <v>Hooverphonic</v>
      </c>
      <c r="F6" t="str">
        <v>"The Wrong Place"</v>
      </c>
      <c r="G6">
        <v>35</v>
      </c>
      <c r="H6">
        <v>1.1538461538461533</v>
      </c>
      <c r="I6">
        <v>1.1499999999999999</v>
      </c>
      <c r="J6">
        <v>1</v>
      </c>
      <c r="K6">
        <v>4</v>
      </c>
      <c r="L6">
        <f t="shared" ca="1" si="1"/>
        <v>0.67986905564731226</v>
      </c>
      <c r="M6" t="e">
        <f t="shared" si="2"/>
        <v>#N/A</v>
      </c>
      <c r="N6">
        <f t="shared" ca="1" si="0"/>
        <v>0.67986905564731226</v>
      </c>
      <c r="O6" t="e">
        <f t="shared" si="0"/>
        <v>#N/A</v>
      </c>
      <c r="P6" t="e">
        <f t="shared" si="0"/>
        <v>#N/A</v>
      </c>
      <c r="Q6" t="e">
        <f t="shared" si="0"/>
        <v>#N/A</v>
      </c>
      <c r="R6" t="e">
        <f t="shared" si="0"/>
        <v>#N/A</v>
      </c>
      <c r="S6" t="e">
        <f t="shared" si="0"/>
        <v>#N/A</v>
      </c>
      <c r="T6" t="e">
        <f t="shared" si="0"/>
        <v>#N/A</v>
      </c>
      <c r="U6" t="e">
        <f t="shared" si="0"/>
        <v>#N/A</v>
      </c>
      <c r="V6" t="e">
        <f t="shared" si="0"/>
        <v>#N/A</v>
      </c>
      <c r="W6" t="e">
        <f t="shared" si="0"/>
        <v>#N/A</v>
      </c>
    </row>
    <row r="7" spans="1:23" x14ac:dyDescent="0.25">
      <c r="A7">
        <v>34</v>
      </c>
      <c r="B7">
        <v>6</v>
      </c>
      <c r="C7" t="str">
        <v>🇫🇮</v>
      </c>
      <c r="D7" t="str">
        <v>Finland</v>
      </c>
      <c r="E7" t="str">
        <v>Blind Channel</v>
      </c>
      <c r="F7" t="str">
        <v>"Dark Side"</v>
      </c>
      <c r="G7">
        <v>34</v>
      </c>
      <c r="H7">
        <v>1.4102564102564106</v>
      </c>
      <c r="I7">
        <v>1.46</v>
      </c>
      <c r="J7">
        <v>1</v>
      </c>
      <c r="K7">
        <v>5</v>
      </c>
      <c r="L7">
        <f t="shared" ca="1" si="1"/>
        <v>0.27001979807834198</v>
      </c>
      <c r="M7" t="e">
        <f t="shared" si="2"/>
        <v>#N/A</v>
      </c>
      <c r="N7">
        <f t="shared" ca="1" si="0"/>
        <v>0.27001979807834198</v>
      </c>
      <c r="O7" t="e">
        <f t="shared" si="0"/>
        <v>#N/A</v>
      </c>
      <c r="P7" t="e">
        <f t="shared" si="0"/>
        <v>#N/A</v>
      </c>
      <c r="Q7" t="e">
        <f t="shared" si="0"/>
        <v>#N/A</v>
      </c>
      <c r="R7" t="e">
        <f t="shared" si="0"/>
        <v>#N/A</v>
      </c>
      <c r="S7" t="e">
        <f t="shared" si="0"/>
        <v>#N/A</v>
      </c>
      <c r="T7" t="e">
        <f t="shared" si="0"/>
        <v>#N/A</v>
      </c>
      <c r="U7" t="e">
        <f t="shared" si="0"/>
        <v>#N/A</v>
      </c>
      <c r="V7" t="e">
        <f t="shared" si="0"/>
        <v>#N/A</v>
      </c>
      <c r="W7" t="e">
        <f t="shared" si="0"/>
        <v>#N/A</v>
      </c>
    </row>
    <row r="8" spans="1:23" x14ac:dyDescent="0.25">
      <c r="A8">
        <v>4</v>
      </c>
      <c r="B8">
        <v>1</v>
      </c>
      <c r="C8" t="str">
        <v>🇸🇮</v>
      </c>
      <c r="D8" t="str">
        <v>Slovenien</v>
      </c>
      <c r="E8" t="str">
        <v>Ana Soklič</v>
      </c>
      <c r="F8" t="str">
        <v>"Amen"</v>
      </c>
      <c r="G8">
        <v>33</v>
      </c>
      <c r="H8">
        <v>1.6666666666666661</v>
      </c>
      <c r="I8">
        <v>1.79</v>
      </c>
      <c r="J8">
        <v>2</v>
      </c>
      <c r="K8">
        <v>6</v>
      </c>
      <c r="L8">
        <f t="shared" ca="1" si="1"/>
        <v>0.53336624605607175</v>
      </c>
      <c r="M8" t="e">
        <f t="shared" si="2"/>
        <v>#N/A</v>
      </c>
      <c r="N8" t="e">
        <f t="shared" si="0"/>
        <v>#N/A</v>
      </c>
      <c r="O8">
        <f t="shared" ca="1" si="0"/>
        <v>0.53336624605607175</v>
      </c>
      <c r="P8" t="e">
        <f t="shared" si="0"/>
        <v>#N/A</v>
      </c>
      <c r="Q8" t="e">
        <f t="shared" si="0"/>
        <v>#N/A</v>
      </c>
      <c r="R8" t="e">
        <f t="shared" si="0"/>
        <v>#N/A</v>
      </c>
      <c r="S8" t="e">
        <f t="shared" si="0"/>
        <v>#N/A</v>
      </c>
      <c r="T8" t="e">
        <f t="shared" si="0"/>
        <v>#N/A</v>
      </c>
      <c r="U8" t="e">
        <f t="shared" si="0"/>
        <v>#N/A</v>
      </c>
      <c r="V8" t="e">
        <f t="shared" si="0"/>
        <v>#N/A</v>
      </c>
      <c r="W8" t="e">
        <f t="shared" si="0"/>
        <v>#N/A</v>
      </c>
    </row>
    <row r="9" spans="1:23" x14ac:dyDescent="0.25">
      <c r="A9">
        <v>18</v>
      </c>
      <c r="B9">
        <v>3</v>
      </c>
      <c r="C9" t="str">
        <v>🇺🇦</v>
      </c>
      <c r="D9" t="str">
        <v>Ukraina</v>
      </c>
      <c r="E9" t="str">
        <v>Go_A</v>
      </c>
      <c r="F9" t="str">
        <v>"Shum"</v>
      </c>
      <c r="G9">
        <v>32</v>
      </c>
      <c r="H9">
        <v>1.9230769230769234</v>
      </c>
      <c r="I9">
        <v>2.0099999999999998</v>
      </c>
      <c r="J9">
        <v>2</v>
      </c>
      <c r="K9">
        <v>7</v>
      </c>
      <c r="L9">
        <f t="shared" ca="1" si="1"/>
        <v>0.76579737268092873</v>
      </c>
      <c r="M9" t="e">
        <f t="shared" si="2"/>
        <v>#N/A</v>
      </c>
      <c r="N9" t="e">
        <f t="shared" si="0"/>
        <v>#N/A</v>
      </c>
      <c r="O9">
        <f t="shared" ca="1" si="0"/>
        <v>0.76579737268092873</v>
      </c>
      <c r="P9" t="e">
        <f t="shared" si="0"/>
        <v>#N/A</v>
      </c>
      <c r="Q9" t="e">
        <f t="shared" si="0"/>
        <v>#N/A</v>
      </c>
      <c r="R9" t="e">
        <f t="shared" si="0"/>
        <v>#N/A</v>
      </c>
      <c r="S9" t="e">
        <f t="shared" si="0"/>
        <v>#N/A</v>
      </c>
      <c r="T9" t="e">
        <f t="shared" si="0"/>
        <v>#N/A</v>
      </c>
      <c r="U9" t="e">
        <f t="shared" si="0"/>
        <v>#N/A</v>
      </c>
      <c r="V9" t="e">
        <f t="shared" si="0"/>
        <v>#N/A</v>
      </c>
      <c r="W9" t="e">
        <f t="shared" si="0"/>
        <v>#N/A</v>
      </c>
    </row>
    <row r="10" spans="1:23" x14ac:dyDescent="0.25">
      <c r="A10">
        <v>20</v>
      </c>
      <c r="B10">
        <v>4</v>
      </c>
      <c r="C10" t="str">
        <v>🇬🇷</v>
      </c>
      <c r="D10" t="str">
        <v>Grekland</v>
      </c>
      <c r="E10" t="str">
        <v>Stefania</v>
      </c>
      <c r="F10" t="str">
        <v>"Last Dance"</v>
      </c>
      <c r="G10">
        <v>31</v>
      </c>
      <c r="H10">
        <v>2.1794871794871797</v>
      </c>
      <c r="I10">
        <v>2.15</v>
      </c>
      <c r="J10">
        <v>2</v>
      </c>
      <c r="K10">
        <v>8</v>
      </c>
      <c r="L10">
        <f t="shared" ca="1" si="1"/>
        <v>0.36716009211517814</v>
      </c>
      <c r="M10" t="e">
        <f t="shared" si="2"/>
        <v>#N/A</v>
      </c>
      <c r="N10" t="e">
        <f t="shared" si="0"/>
        <v>#N/A</v>
      </c>
      <c r="O10">
        <f t="shared" ca="1" si="0"/>
        <v>0.36716009211517814</v>
      </c>
      <c r="P10" t="e">
        <f t="shared" si="0"/>
        <v>#N/A</v>
      </c>
      <c r="Q10" t="e">
        <f t="shared" si="0"/>
        <v>#N/A</v>
      </c>
      <c r="R10" t="e">
        <f t="shared" si="0"/>
        <v>#N/A</v>
      </c>
      <c r="S10" t="e">
        <f t="shared" si="0"/>
        <v>#N/A</v>
      </c>
      <c r="T10" t="e">
        <f t="shared" si="0"/>
        <v>#N/A</v>
      </c>
      <c r="U10" t="e">
        <f t="shared" si="0"/>
        <v>#N/A</v>
      </c>
      <c r="V10" t="e">
        <f t="shared" si="0"/>
        <v>#N/A</v>
      </c>
      <c r="W10" t="e">
        <f t="shared" si="0"/>
        <v>#N/A</v>
      </c>
    </row>
    <row r="11" spans="1:23" x14ac:dyDescent="0.25">
      <c r="A11">
        <v>23</v>
      </c>
      <c r="B11">
        <v>4</v>
      </c>
      <c r="C11" t="str">
        <v>🇲🇩</v>
      </c>
      <c r="D11" t="str">
        <v>Moldavien</v>
      </c>
      <c r="E11" t="str">
        <v>Natalia Gordienco</v>
      </c>
      <c r="F11" t="str">
        <v>"Sugar"</v>
      </c>
      <c r="G11">
        <v>30</v>
      </c>
      <c r="H11">
        <v>2.4358974358974361</v>
      </c>
      <c r="I11">
        <v>2.48</v>
      </c>
      <c r="J11">
        <v>2</v>
      </c>
      <c r="K11">
        <v>9</v>
      </c>
      <c r="L11">
        <f t="shared" ca="1" si="1"/>
        <v>0.59402375316097111</v>
      </c>
      <c r="M11" t="e">
        <f t="shared" si="2"/>
        <v>#N/A</v>
      </c>
      <c r="N11" t="e">
        <f t="shared" si="0"/>
        <v>#N/A</v>
      </c>
      <c r="O11">
        <f t="shared" ca="1" si="0"/>
        <v>0.59402375316097111</v>
      </c>
      <c r="P11" t="e">
        <f t="shared" si="0"/>
        <v>#N/A</v>
      </c>
      <c r="Q11" t="e">
        <f t="shared" si="0"/>
        <v>#N/A</v>
      </c>
      <c r="R11" t="e">
        <f t="shared" si="0"/>
        <v>#N/A</v>
      </c>
      <c r="S11" t="e">
        <f t="shared" si="0"/>
        <v>#N/A</v>
      </c>
      <c r="T11" t="e">
        <f t="shared" si="0"/>
        <v>#N/A</v>
      </c>
      <c r="U11" t="e">
        <f t="shared" si="0"/>
        <v>#N/A</v>
      </c>
      <c r="V11" t="e">
        <f t="shared" si="0"/>
        <v>#N/A</v>
      </c>
      <c r="W11" t="e">
        <f t="shared" si="0"/>
        <v>#N/A</v>
      </c>
    </row>
    <row r="12" spans="1:23" x14ac:dyDescent="0.25">
      <c r="A12">
        <v>22</v>
      </c>
      <c r="B12">
        <v>4</v>
      </c>
      <c r="C12" t="str">
        <v>🇦🇹</v>
      </c>
      <c r="D12" t="str">
        <v>Österrike</v>
      </c>
      <c r="E12" t="str">
        <v>Vincent Bueno</v>
      </c>
      <c r="F12" t="str">
        <v>"Amen"</v>
      </c>
      <c r="G12">
        <v>29</v>
      </c>
      <c r="H12">
        <v>2.6923076923076925</v>
      </c>
      <c r="I12">
        <v>2.81</v>
      </c>
      <c r="J12">
        <v>3</v>
      </c>
      <c r="K12">
        <v>10</v>
      </c>
      <c r="L12">
        <f t="shared" ca="1" si="1"/>
        <v>0.17061047876215324</v>
      </c>
      <c r="M12" t="e">
        <f t="shared" si="2"/>
        <v>#N/A</v>
      </c>
      <c r="N12" t="e">
        <f t="shared" si="0"/>
        <v>#N/A</v>
      </c>
      <c r="O12" t="e">
        <f t="shared" si="0"/>
        <v>#N/A</v>
      </c>
      <c r="P12">
        <f t="shared" ca="1" si="0"/>
        <v>0.17061047876215324</v>
      </c>
      <c r="Q12" t="e">
        <f t="shared" si="0"/>
        <v>#N/A</v>
      </c>
      <c r="R12" t="e">
        <f t="shared" si="0"/>
        <v>#N/A</v>
      </c>
      <c r="S12" t="e">
        <f t="shared" si="0"/>
        <v>#N/A</v>
      </c>
      <c r="T12" t="e">
        <f t="shared" si="0"/>
        <v>#N/A</v>
      </c>
      <c r="U12" t="e">
        <f t="shared" si="0"/>
        <v>#N/A</v>
      </c>
      <c r="V12" t="e">
        <f t="shared" si="0"/>
        <v>#N/A</v>
      </c>
      <c r="W12" t="e">
        <f t="shared" si="0"/>
        <v>#N/A</v>
      </c>
    </row>
    <row r="13" spans="1:23" x14ac:dyDescent="0.25">
      <c r="A13">
        <v>19</v>
      </c>
      <c r="B13">
        <v>3</v>
      </c>
      <c r="C13" t="str">
        <v>🇳🇱</v>
      </c>
      <c r="D13" t="str">
        <v>Nederländerna</v>
      </c>
      <c r="E13" t="str">
        <v>Jeangu Macrooy</v>
      </c>
      <c r="F13" t="str">
        <v>"Birth of a New Age"</v>
      </c>
      <c r="G13">
        <v>28</v>
      </c>
      <c r="H13">
        <v>2.9487179487179489</v>
      </c>
      <c r="I13">
        <v>2.97</v>
      </c>
      <c r="J13">
        <v>3</v>
      </c>
      <c r="K13">
        <v>11</v>
      </c>
      <c r="L13">
        <f t="shared" ca="1" si="1"/>
        <v>0.49058910379925952</v>
      </c>
      <c r="M13" t="e">
        <f t="shared" si="2"/>
        <v>#N/A</v>
      </c>
      <c r="N13" t="e">
        <f t="shared" si="0"/>
        <v>#N/A</v>
      </c>
      <c r="O13" t="e">
        <f t="shared" si="0"/>
        <v>#N/A</v>
      </c>
      <c r="P13">
        <f t="shared" ca="1" si="0"/>
        <v>0.49058910379925952</v>
      </c>
      <c r="Q13" t="e">
        <f t="shared" si="0"/>
        <v>#N/A</v>
      </c>
      <c r="R13" t="e">
        <f t="shared" si="0"/>
        <v>#N/A</v>
      </c>
      <c r="S13" t="e">
        <f t="shared" si="0"/>
        <v>#N/A</v>
      </c>
      <c r="T13" t="e">
        <f t="shared" si="0"/>
        <v>#N/A</v>
      </c>
      <c r="U13" t="e">
        <f t="shared" si="0"/>
        <v>#N/A</v>
      </c>
      <c r="V13" t="e">
        <f t="shared" si="0"/>
        <v>#N/A</v>
      </c>
      <c r="W13" t="e">
        <f t="shared" si="0"/>
        <v>#N/A</v>
      </c>
    </row>
    <row r="14" spans="1:23" x14ac:dyDescent="0.25">
      <c r="A14">
        <v>25</v>
      </c>
      <c r="B14">
        <v>4</v>
      </c>
      <c r="C14" t="str">
        <v>🇨🇿</v>
      </c>
      <c r="D14" t="str">
        <v>Tjeckien</v>
      </c>
      <c r="E14" t="str">
        <v>Benny Cristo</v>
      </c>
      <c r="F14" t="str">
        <v>"Omaga"</v>
      </c>
      <c r="G14">
        <v>27</v>
      </c>
      <c r="H14">
        <v>3.2051282051282053</v>
      </c>
      <c r="I14">
        <v>3.25</v>
      </c>
      <c r="J14">
        <v>3</v>
      </c>
      <c r="K14">
        <v>12</v>
      </c>
      <c r="L14">
        <f t="shared" ca="1" si="1"/>
        <v>0.72796251874151952</v>
      </c>
      <c r="M14" t="e">
        <f t="shared" si="2"/>
        <v>#N/A</v>
      </c>
      <c r="N14" t="e">
        <f t="shared" si="0"/>
        <v>#N/A</v>
      </c>
      <c r="O14" t="e">
        <f t="shared" si="0"/>
        <v>#N/A</v>
      </c>
      <c r="P14">
        <f t="shared" ca="1" si="0"/>
        <v>0.72796251874151952</v>
      </c>
      <c r="Q14" t="e">
        <f t="shared" si="0"/>
        <v>#N/A</v>
      </c>
      <c r="R14" t="e">
        <f t="shared" si="0"/>
        <v>#N/A</v>
      </c>
      <c r="S14" t="e">
        <f t="shared" si="0"/>
        <v>#N/A</v>
      </c>
      <c r="T14" t="e">
        <f t="shared" si="0"/>
        <v>#N/A</v>
      </c>
      <c r="U14" t="e">
        <f t="shared" si="0"/>
        <v>#N/A</v>
      </c>
      <c r="V14" t="e">
        <f t="shared" si="0"/>
        <v>#N/A</v>
      </c>
      <c r="W14" t="e">
        <f t="shared" si="0"/>
        <v>#N/A</v>
      </c>
    </row>
    <row r="15" spans="1:23" x14ac:dyDescent="0.25">
      <c r="A15">
        <v>3</v>
      </c>
      <c r="B15">
        <v>1</v>
      </c>
      <c r="C15" t="str">
        <v>🇲🇰</v>
      </c>
      <c r="D15" t="str">
        <v>Nordmakedonien</v>
      </c>
      <c r="E15" t="str">
        <v>Vasil</v>
      </c>
      <c r="F15" t="str">
        <v>"Here I Stand"</v>
      </c>
      <c r="G15">
        <v>26</v>
      </c>
      <c r="H15">
        <v>3.4615384615384617</v>
      </c>
      <c r="I15">
        <v>3.44</v>
      </c>
      <c r="J15">
        <v>3</v>
      </c>
      <c r="K15">
        <v>13</v>
      </c>
      <c r="L15">
        <f t="shared" ca="1" si="1"/>
        <v>0.31465569249926456</v>
      </c>
      <c r="M15" t="e">
        <f t="shared" si="2"/>
        <v>#N/A</v>
      </c>
      <c r="N15" t="e">
        <f t="shared" si="0"/>
        <v>#N/A</v>
      </c>
      <c r="O15" t="e">
        <f t="shared" si="0"/>
        <v>#N/A</v>
      </c>
      <c r="P15">
        <f t="shared" ca="1" si="0"/>
        <v>0.31465569249926456</v>
      </c>
      <c r="Q15" t="e">
        <f t="shared" si="0"/>
        <v>#N/A</v>
      </c>
      <c r="R15" t="e">
        <f t="shared" si="0"/>
        <v>#N/A</v>
      </c>
      <c r="S15" t="e">
        <f t="shared" si="0"/>
        <v>#N/A</v>
      </c>
      <c r="T15" t="e">
        <f t="shared" si="0"/>
        <v>#N/A</v>
      </c>
      <c r="U15" t="e">
        <f t="shared" si="0"/>
        <v>#N/A</v>
      </c>
      <c r="V15" t="e">
        <f t="shared" si="0"/>
        <v>#N/A</v>
      </c>
      <c r="W15" t="e">
        <f t="shared" si="0"/>
        <v>#N/A</v>
      </c>
    </row>
    <row r="16" spans="1:23" x14ac:dyDescent="0.25">
      <c r="A16">
        <v>31</v>
      </c>
      <c r="B16">
        <v>5</v>
      </c>
      <c r="C16" t="str">
        <v>🇩🇰</v>
      </c>
      <c r="D16" t="str">
        <v>Danmark</v>
      </c>
      <c r="E16" t="str">
        <v>Fyr &amp; Flamme</v>
      </c>
      <c r="F16" t="str">
        <v>"Øve os på hinanden"</v>
      </c>
      <c r="G16">
        <v>25</v>
      </c>
      <c r="H16">
        <v>3.7179487179487181</v>
      </c>
      <c r="I16">
        <v>3.62</v>
      </c>
      <c r="J16">
        <v>4</v>
      </c>
      <c r="K16">
        <v>14</v>
      </c>
      <c r="L16">
        <f t="shared" ca="1" si="1"/>
        <v>0.55301373035241697</v>
      </c>
      <c r="M16" t="e">
        <f t="shared" si="2"/>
        <v>#N/A</v>
      </c>
      <c r="N16" t="e">
        <f t="shared" si="0"/>
        <v>#N/A</v>
      </c>
      <c r="O16" t="e">
        <f t="shared" si="0"/>
        <v>#N/A</v>
      </c>
      <c r="P16" t="e">
        <f t="shared" si="0"/>
        <v>#N/A</v>
      </c>
      <c r="Q16">
        <f t="shared" ca="1" si="0"/>
        <v>0.55301373035241697</v>
      </c>
      <c r="R16" t="e">
        <f t="shared" si="0"/>
        <v>#N/A</v>
      </c>
      <c r="S16" t="e">
        <f t="shared" si="0"/>
        <v>#N/A</v>
      </c>
      <c r="T16" t="e">
        <f t="shared" si="0"/>
        <v>#N/A</v>
      </c>
      <c r="U16" t="e">
        <f t="shared" si="0"/>
        <v>#N/A</v>
      </c>
      <c r="V16" t="e">
        <f t="shared" si="0"/>
        <v>#N/A</v>
      </c>
      <c r="W16" t="e">
        <f t="shared" si="0"/>
        <v>#N/A</v>
      </c>
    </row>
    <row r="17" spans="1:23" x14ac:dyDescent="0.25">
      <c r="A17">
        <v>12</v>
      </c>
      <c r="B17">
        <v>2</v>
      </c>
      <c r="C17" t="str">
        <v>🇮🇹</v>
      </c>
      <c r="D17" t="str">
        <v>Italien</v>
      </c>
      <c r="E17" t="str">
        <v>Måneskin</v>
      </c>
      <c r="F17" t="str">
        <v>"Zitti e buoni"</v>
      </c>
      <c r="G17">
        <v>24</v>
      </c>
      <c r="H17">
        <v>3.9743589743589745</v>
      </c>
      <c r="I17">
        <v>3.87</v>
      </c>
      <c r="J17">
        <v>4</v>
      </c>
      <c r="K17">
        <v>15</v>
      </c>
      <c r="L17">
        <f t="shared" ca="1" si="1"/>
        <v>0.16341135733249301</v>
      </c>
      <c r="M17" t="e">
        <f t="shared" si="2"/>
        <v>#N/A</v>
      </c>
      <c r="N17" t="e">
        <f t="shared" si="0"/>
        <v>#N/A</v>
      </c>
      <c r="O17" t="e">
        <f t="shared" si="0"/>
        <v>#N/A</v>
      </c>
      <c r="P17" t="e">
        <f t="shared" si="0"/>
        <v>#N/A</v>
      </c>
      <c r="Q17">
        <f t="shared" ca="1" si="0"/>
        <v>0.16341135733249301</v>
      </c>
      <c r="R17" t="e">
        <f t="shared" si="0"/>
        <v>#N/A</v>
      </c>
      <c r="S17" t="e">
        <f t="shared" si="0"/>
        <v>#N/A</v>
      </c>
      <c r="T17" t="e">
        <f t="shared" si="0"/>
        <v>#N/A</v>
      </c>
      <c r="U17" t="e">
        <f t="shared" si="0"/>
        <v>#N/A</v>
      </c>
      <c r="V17" t="e">
        <f t="shared" si="0"/>
        <v>#N/A</v>
      </c>
      <c r="W17" t="e">
        <f t="shared" si="0"/>
        <v>#N/A</v>
      </c>
    </row>
    <row r="18" spans="1:23" x14ac:dyDescent="0.25">
      <c r="A18">
        <v>24</v>
      </c>
      <c r="B18">
        <v>4</v>
      </c>
      <c r="C18" t="str">
        <v>🇸🇲</v>
      </c>
      <c r="D18" t="str">
        <v>San Marino</v>
      </c>
      <c r="E18" t="str">
        <v>Senhit</v>
      </c>
      <c r="F18" t="str">
        <v>"Adrenalina"</v>
      </c>
      <c r="G18">
        <v>23</v>
      </c>
      <c r="H18">
        <v>4.2307692307692308</v>
      </c>
      <c r="I18">
        <v>4.18</v>
      </c>
      <c r="J18">
        <v>4</v>
      </c>
      <c r="K18">
        <v>16</v>
      </c>
      <c r="L18">
        <f t="shared" ca="1" si="1"/>
        <v>0.42353857668050254</v>
      </c>
      <c r="M18" t="e">
        <f t="shared" si="2"/>
        <v>#N/A</v>
      </c>
      <c r="N18" t="e">
        <f t="shared" si="2"/>
        <v>#N/A</v>
      </c>
      <c r="O18" t="e">
        <f t="shared" si="2"/>
        <v>#N/A</v>
      </c>
      <c r="P18" t="e">
        <f t="shared" si="2"/>
        <v>#N/A</v>
      </c>
      <c r="Q18">
        <f t="shared" ca="1" si="2"/>
        <v>0.42353857668050254</v>
      </c>
      <c r="R18" t="e">
        <f t="shared" si="2"/>
        <v>#N/A</v>
      </c>
      <c r="S18" t="e">
        <f t="shared" si="2"/>
        <v>#N/A</v>
      </c>
      <c r="T18" t="e">
        <f t="shared" si="2"/>
        <v>#N/A</v>
      </c>
      <c r="U18" t="e">
        <f t="shared" si="2"/>
        <v>#N/A</v>
      </c>
      <c r="V18" t="e">
        <f t="shared" si="2"/>
        <v>#N/A</v>
      </c>
      <c r="W18" t="e">
        <f t="shared" si="2"/>
        <v>#N/A</v>
      </c>
    </row>
    <row r="19" spans="1:23" x14ac:dyDescent="0.25">
      <c r="A19">
        <v>16</v>
      </c>
      <c r="B19">
        <v>3</v>
      </c>
      <c r="C19" t="str">
        <v>🇮🇱</v>
      </c>
      <c r="D19" t="str">
        <v>Israel</v>
      </c>
      <c r="E19" t="str">
        <v>Eden Alene</v>
      </c>
      <c r="F19" t="str">
        <v>"Set Me Free"</v>
      </c>
      <c r="G19">
        <v>22</v>
      </c>
      <c r="H19">
        <v>4.4871794871794872</v>
      </c>
      <c r="I19">
        <v>4.4400000000000004</v>
      </c>
      <c r="J19">
        <v>4</v>
      </c>
      <c r="K19">
        <v>17</v>
      </c>
      <c r="L19">
        <f t="shared" ca="1" si="1"/>
        <v>0.64376434822467465</v>
      </c>
      <c r="M19" t="e">
        <f t="shared" si="2"/>
        <v>#N/A</v>
      </c>
      <c r="N19" t="e">
        <f t="shared" si="2"/>
        <v>#N/A</v>
      </c>
      <c r="O19" t="e">
        <f t="shared" si="2"/>
        <v>#N/A</v>
      </c>
      <c r="P19" t="e">
        <f t="shared" si="2"/>
        <v>#N/A</v>
      </c>
      <c r="Q19">
        <f t="shared" ca="1" si="2"/>
        <v>0.64376434822467465</v>
      </c>
      <c r="R19" t="e">
        <f t="shared" si="2"/>
        <v>#N/A</v>
      </c>
      <c r="S19" t="e">
        <f t="shared" si="2"/>
        <v>#N/A</v>
      </c>
      <c r="T19" t="e">
        <f t="shared" si="2"/>
        <v>#N/A</v>
      </c>
      <c r="U19" t="e">
        <f t="shared" si="2"/>
        <v>#N/A</v>
      </c>
      <c r="V19" t="e">
        <f t="shared" si="2"/>
        <v>#N/A</v>
      </c>
      <c r="W19" t="e">
        <f t="shared" si="2"/>
        <v>#N/A</v>
      </c>
    </row>
    <row r="20" spans="1:23" x14ac:dyDescent="0.25">
      <c r="A20">
        <v>7</v>
      </c>
      <c r="B20">
        <v>2</v>
      </c>
      <c r="C20" t="str">
        <v>🇮🇪</v>
      </c>
      <c r="D20" t="str">
        <v>Irland</v>
      </c>
      <c r="E20" t="str">
        <v>Lesley Roy</v>
      </c>
      <c r="F20" t="str">
        <v>"Maps"</v>
      </c>
      <c r="G20">
        <v>21</v>
      </c>
      <c r="H20">
        <v>4.7435897435897436</v>
      </c>
      <c r="I20">
        <v>4.8</v>
      </c>
      <c r="J20">
        <v>5</v>
      </c>
      <c r="K20">
        <v>18</v>
      </c>
      <c r="L20">
        <f t="shared" ca="1" si="1"/>
        <v>0.25110607388712691</v>
      </c>
      <c r="M20" t="e">
        <f t="shared" si="2"/>
        <v>#N/A</v>
      </c>
      <c r="N20" t="e">
        <f t="shared" si="2"/>
        <v>#N/A</v>
      </c>
      <c r="O20" t="e">
        <f t="shared" si="2"/>
        <v>#N/A</v>
      </c>
      <c r="P20" t="e">
        <f t="shared" si="2"/>
        <v>#N/A</v>
      </c>
      <c r="Q20" t="e">
        <f t="shared" si="2"/>
        <v>#N/A</v>
      </c>
      <c r="R20">
        <f t="shared" ca="1" si="2"/>
        <v>0.25110607388712691</v>
      </c>
      <c r="S20" t="e">
        <f t="shared" si="2"/>
        <v>#N/A</v>
      </c>
      <c r="T20" t="e">
        <f t="shared" si="2"/>
        <v>#N/A</v>
      </c>
      <c r="U20" t="e">
        <f t="shared" si="2"/>
        <v>#N/A</v>
      </c>
      <c r="V20" t="e">
        <f t="shared" si="2"/>
        <v>#N/A</v>
      </c>
      <c r="W20" t="e">
        <f t="shared" si="2"/>
        <v>#N/A</v>
      </c>
    </row>
    <row r="21" spans="1:23" x14ac:dyDescent="0.25">
      <c r="A21">
        <v>15</v>
      </c>
      <c r="B21">
        <v>3</v>
      </c>
      <c r="C21" t="str">
        <v>🇳🇴</v>
      </c>
      <c r="D21" t="str">
        <v>Norge</v>
      </c>
      <c r="E21" t="str">
        <v>Tix</v>
      </c>
      <c r="F21" t="str">
        <v>"Fallen Angel"</v>
      </c>
      <c r="G21">
        <v>20</v>
      </c>
      <c r="H21">
        <v>5</v>
      </c>
      <c r="I21">
        <v>4.96</v>
      </c>
      <c r="J21">
        <v>5</v>
      </c>
      <c r="K21">
        <v>19</v>
      </c>
      <c r="L21">
        <f t="shared" ca="1" si="1"/>
        <v>0.50889042481125446</v>
      </c>
      <c r="M21" t="e">
        <f t="shared" si="2"/>
        <v>#N/A</v>
      </c>
      <c r="N21" t="e">
        <f t="shared" si="2"/>
        <v>#N/A</v>
      </c>
      <c r="O21" t="e">
        <f t="shared" si="2"/>
        <v>#N/A</v>
      </c>
      <c r="P21" t="e">
        <f t="shared" si="2"/>
        <v>#N/A</v>
      </c>
      <c r="Q21" t="e">
        <f t="shared" si="2"/>
        <v>#N/A</v>
      </c>
      <c r="R21">
        <f t="shared" ca="1" si="2"/>
        <v>0.50889042481125446</v>
      </c>
      <c r="S21" t="e">
        <f t="shared" si="2"/>
        <v>#N/A</v>
      </c>
      <c r="T21" t="e">
        <f t="shared" si="2"/>
        <v>#N/A</v>
      </c>
      <c r="U21" t="e">
        <f t="shared" si="2"/>
        <v>#N/A</v>
      </c>
      <c r="V21" t="e">
        <f t="shared" si="2"/>
        <v>#N/A</v>
      </c>
      <c r="W21" t="e">
        <f t="shared" si="2"/>
        <v>#N/A</v>
      </c>
    </row>
    <row r="22" spans="1:23" x14ac:dyDescent="0.25">
      <c r="A22">
        <v>29</v>
      </c>
      <c r="B22">
        <v>5</v>
      </c>
      <c r="C22" t="str">
        <v>🇮🇸</v>
      </c>
      <c r="D22" t="str">
        <v>Island</v>
      </c>
      <c r="E22" t="str">
        <v>Daði og Gagnamagnið</v>
      </c>
      <c r="F22" t="str">
        <v>"10 Years"</v>
      </c>
      <c r="G22">
        <v>19</v>
      </c>
      <c r="H22">
        <v>5.2564102564102564</v>
      </c>
      <c r="I22">
        <v>5.38</v>
      </c>
      <c r="J22">
        <v>5</v>
      </c>
      <c r="K22">
        <v>20</v>
      </c>
      <c r="L22">
        <f t="shared" ca="1" si="1"/>
        <v>0.76751423223572723</v>
      </c>
      <c r="M22" t="e">
        <f t="shared" si="2"/>
        <v>#N/A</v>
      </c>
      <c r="N22" t="e">
        <f t="shared" si="2"/>
        <v>#N/A</v>
      </c>
      <c r="O22" t="e">
        <f t="shared" si="2"/>
        <v>#N/A</v>
      </c>
      <c r="P22" t="e">
        <f t="shared" si="2"/>
        <v>#N/A</v>
      </c>
      <c r="Q22" t="e">
        <f t="shared" si="2"/>
        <v>#N/A</v>
      </c>
      <c r="R22">
        <f t="shared" ca="1" si="2"/>
        <v>0.76751423223572723</v>
      </c>
      <c r="S22" t="e">
        <f t="shared" si="2"/>
        <v>#N/A</v>
      </c>
      <c r="T22" t="e">
        <f t="shared" si="2"/>
        <v>#N/A</v>
      </c>
      <c r="U22" t="e">
        <f t="shared" si="2"/>
        <v>#N/A</v>
      </c>
      <c r="V22" t="e">
        <f t="shared" si="2"/>
        <v>#N/A</v>
      </c>
      <c r="W22" t="e">
        <f t="shared" si="2"/>
        <v>#N/A</v>
      </c>
    </row>
    <row r="23" spans="1:23" x14ac:dyDescent="0.25">
      <c r="A23">
        <v>26</v>
      </c>
      <c r="B23">
        <v>4</v>
      </c>
      <c r="C23" t="str">
        <v>🇫🇷</v>
      </c>
      <c r="D23" t="str">
        <v>Frankrike</v>
      </c>
      <c r="E23" t="str">
        <v>Barbara Pravi</v>
      </c>
      <c r="F23" t="str">
        <v>"Voilà"</v>
      </c>
      <c r="G23">
        <v>18</v>
      </c>
      <c r="H23">
        <v>5.5128205128205128</v>
      </c>
      <c r="I23">
        <v>5.43</v>
      </c>
      <c r="J23">
        <v>5</v>
      </c>
      <c r="K23">
        <v>21</v>
      </c>
      <c r="L23">
        <f t="shared" ca="1" si="1"/>
        <v>0.33453029980435522</v>
      </c>
      <c r="M23" t="e">
        <f t="shared" si="2"/>
        <v>#N/A</v>
      </c>
      <c r="N23" t="e">
        <f t="shared" si="2"/>
        <v>#N/A</v>
      </c>
      <c r="O23" t="e">
        <f t="shared" si="2"/>
        <v>#N/A</v>
      </c>
      <c r="P23" t="e">
        <f t="shared" si="2"/>
        <v>#N/A</v>
      </c>
      <c r="Q23" t="e">
        <f t="shared" si="2"/>
        <v>#N/A</v>
      </c>
      <c r="R23">
        <f t="shared" ca="1" si="2"/>
        <v>0.33453029980435522</v>
      </c>
      <c r="S23" t="e">
        <f t="shared" si="2"/>
        <v>#N/A</v>
      </c>
      <c r="T23" t="e">
        <f t="shared" si="2"/>
        <v>#N/A</v>
      </c>
      <c r="U23" t="e">
        <f t="shared" si="2"/>
        <v>#N/A</v>
      </c>
      <c r="V23" t="e">
        <f t="shared" si="2"/>
        <v>#N/A</v>
      </c>
      <c r="W23" t="e">
        <f t="shared" si="2"/>
        <v>#N/A</v>
      </c>
    </row>
    <row r="24" spans="1:23" x14ac:dyDescent="0.25">
      <c r="A24">
        <v>30</v>
      </c>
      <c r="B24">
        <v>5</v>
      </c>
      <c r="C24" t="str">
        <v>🇨🇭</v>
      </c>
      <c r="D24" t="str">
        <v>Schweiz</v>
      </c>
      <c r="E24" t="str">
        <v>Gjon's Tears</v>
      </c>
      <c r="F24" t="str">
        <v>"Tout 'Univers"</v>
      </c>
      <c r="G24">
        <v>17</v>
      </c>
      <c r="H24">
        <v>5.7692307692307692</v>
      </c>
      <c r="I24">
        <v>5.66</v>
      </c>
      <c r="J24">
        <v>6</v>
      </c>
      <c r="K24">
        <v>22</v>
      </c>
      <c r="L24">
        <f t="shared" ca="1" si="1"/>
        <v>0.60963481350256254</v>
      </c>
      <c r="M24" t="e">
        <f t="shared" si="2"/>
        <v>#N/A</v>
      </c>
      <c r="N24" t="e">
        <f t="shared" si="2"/>
        <v>#N/A</v>
      </c>
      <c r="O24" t="e">
        <f t="shared" si="2"/>
        <v>#N/A</v>
      </c>
      <c r="P24" t="e">
        <f t="shared" si="2"/>
        <v>#N/A</v>
      </c>
      <c r="Q24" t="e">
        <f t="shared" si="2"/>
        <v>#N/A</v>
      </c>
      <c r="R24" t="e">
        <f t="shared" si="2"/>
        <v>#N/A</v>
      </c>
      <c r="S24">
        <f t="shared" ca="1" si="2"/>
        <v>0.60963481350256254</v>
      </c>
      <c r="T24" t="e">
        <f t="shared" si="2"/>
        <v>#N/A</v>
      </c>
      <c r="U24" t="e">
        <f t="shared" si="2"/>
        <v>#N/A</v>
      </c>
      <c r="V24" t="e">
        <f t="shared" si="2"/>
        <v>#N/A</v>
      </c>
      <c r="W24" t="e">
        <f t="shared" si="2"/>
        <v>#N/A</v>
      </c>
    </row>
    <row r="25" spans="1:23" x14ac:dyDescent="0.25">
      <c r="A25">
        <v>11</v>
      </c>
      <c r="B25">
        <v>2</v>
      </c>
      <c r="C25" t="str">
        <v>🇭🇷</v>
      </c>
      <c r="D25" t="str">
        <v>Kroatien</v>
      </c>
      <c r="E25" t="str">
        <v>Albina</v>
      </c>
      <c r="F25" t="str">
        <v>"Tick-Tock"</v>
      </c>
      <c r="G25">
        <v>16</v>
      </c>
      <c r="H25">
        <v>6.0256410256410255</v>
      </c>
      <c r="I25">
        <v>6.11</v>
      </c>
      <c r="J25">
        <v>6</v>
      </c>
      <c r="K25">
        <v>23</v>
      </c>
      <c r="L25">
        <f t="shared" ca="1" si="1"/>
        <v>0.1726466647105257</v>
      </c>
      <c r="M25" t="e">
        <f t="shared" si="2"/>
        <v>#N/A</v>
      </c>
      <c r="N25" t="e">
        <f t="shared" si="2"/>
        <v>#N/A</v>
      </c>
      <c r="O25" t="e">
        <f t="shared" si="2"/>
        <v>#N/A</v>
      </c>
      <c r="P25" t="e">
        <f t="shared" si="2"/>
        <v>#N/A</v>
      </c>
      <c r="Q25" t="e">
        <f t="shared" si="2"/>
        <v>#N/A</v>
      </c>
      <c r="R25" t="e">
        <f t="shared" si="2"/>
        <v>#N/A</v>
      </c>
      <c r="S25">
        <f t="shared" ca="1" si="2"/>
        <v>0.1726466647105257</v>
      </c>
      <c r="T25" t="e">
        <f t="shared" si="2"/>
        <v>#N/A</v>
      </c>
      <c r="U25" t="e">
        <f t="shared" si="2"/>
        <v>#N/A</v>
      </c>
      <c r="V25" t="e">
        <f t="shared" si="2"/>
        <v>#N/A</v>
      </c>
      <c r="W25" t="e">
        <f t="shared" si="2"/>
        <v>#N/A</v>
      </c>
    </row>
    <row r="26" spans="1:23" x14ac:dyDescent="0.25">
      <c r="A26">
        <v>13</v>
      </c>
      <c r="B26">
        <v>3</v>
      </c>
      <c r="C26" t="str">
        <v>🇦🇿</v>
      </c>
      <c r="D26" t="str">
        <v>Azerbajdzjan</v>
      </c>
      <c r="E26" t="str">
        <v>Efendi</v>
      </c>
      <c r="F26" t="str">
        <v>"Mata Hari"</v>
      </c>
      <c r="G26">
        <v>15</v>
      </c>
      <c r="H26">
        <v>6.2820512820512819</v>
      </c>
      <c r="I26">
        <v>6.38</v>
      </c>
      <c r="J26">
        <v>6</v>
      </c>
      <c r="K26">
        <v>24</v>
      </c>
      <c r="L26">
        <f t="shared" ca="1" si="1"/>
        <v>0.45852609946315004</v>
      </c>
      <c r="M26" t="e">
        <f t="shared" si="2"/>
        <v>#N/A</v>
      </c>
      <c r="N26" t="e">
        <f t="shared" si="2"/>
        <v>#N/A</v>
      </c>
      <c r="O26" t="e">
        <f t="shared" si="2"/>
        <v>#N/A</v>
      </c>
      <c r="P26" t="e">
        <f t="shared" si="2"/>
        <v>#N/A</v>
      </c>
      <c r="Q26" t="e">
        <f t="shared" si="2"/>
        <v>#N/A</v>
      </c>
      <c r="R26" t="e">
        <f t="shared" si="2"/>
        <v>#N/A</v>
      </c>
      <c r="S26">
        <f t="shared" ca="1" si="2"/>
        <v>0.45852609946315004</v>
      </c>
      <c r="T26" t="e">
        <f t="shared" si="2"/>
        <v>#N/A</v>
      </c>
      <c r="U26" t="e">
        <f t="shared" si="2"/>
        <v>#N/A</v>
      </c>
      <c r="V26" t="e">
        <f t="shared" si="2"/>
        <v>#N/A</v>
      </c>
      <c r="W26" t="e">
        <f t="shared" si="2"/>
        <v>#N/A</v>
      </c>
    </row>
    <row r="27" spans="1:23" x14ac:dyDescent="0.25">
      <c r="A27">
        <v>39</v>
      </c>
      <c r="B27">
        <v>6</v>
      </c>
      <c r="C27" t="str">
        <v>🇬🇧</v>
      </c>
      <c r="D27" t="str">
        <v>Storbritannien</v>
      </c>
      <c r="E27" t="str">
        <v>James Newman</v>
      </c>
      <c r="F27" t="str">
        <v>"Embers"</v>
      </c>
      <c r="G27">
        <v>14</v>
      </c>
      <c r="H27">
        <v>6.5384615384615383</v>
      </c>
      <c r="I27">
        <v>6.6</v>
      </c>
      <c r="J27">
        <v>7</v>
      </c>
      <c r="K27">
        <v>25</v>
      </c>
      <c r="L27">
        <f t="shared" ca="1" si="1"/>
        <v>0.68772615153130179</v>
      </c>
      <c r="M27" t="e">
        <f t="shared" si="2"/>
        <v>#N/A</v>
      </c>
      <c r="N27" t="e">
        <f t="shared" si="2"/>
        <v>#N/A</v>
      </c>
      <c r="O27" t="e">
        <f t="shared" si="2"/>
        <v>#N/A</v>
      </c>
      <c r="P27" t="e">
        <f t="shared" si="2"/>
        <v>#N/A</v>
      </c>
      <c r="Q27" t="e">
        <f t="shared" si="2"/>
        <v>#N/A</v>
      </c>
      <c r="R27" t="e">
        <f t="shared" si="2"/>
        <v>#N/A</v>
      </c>
      <c r="S27" t="e">
        <f t="shared" si="2"/>
        <v>#N/A</v>
      </c>
      <c r="T27">
        <f t="shared" ca="1" si="2"/>
        <v>0.68772615153130179</v>
      </c>
      <c r="U27" t="e">
        <f t="shared" si="2"/>
        <v>#N/A</v>
      </c>
      <c r="V27" t="e">
        <f t="shared" si="2"/>
        <v>#N/A</v>
      </c>
      <c r="W27" t="e">
        <f t="shared" si="2"/>
        <v>#N/A</v>
      </c>
    </row>
    <row r="28" spans="1:23" x14ac:dyDescent="0.25">
      <c r="A28">
        <v>35</v>
      </c>
      <c r="B28">
        <v>6</v>
      </c>
      <c r="C28" t="str">
        <v>🇵🇹</v>
      </c>
      <c r="D28" t="str">
        <v>Portugal</v>
      </c>
      <c r="E28" t="str">
        <v>The Black Mamba</v>
      </c>
      <c r="F28" t="str">
        <v>"Love Is on My Side"</v>
      </c>
      <c r="G28">
        <v>13</v>
      </c>
      <c r="H28">
        <v>6.7948717948717947</v>
      </c>
      <c r="I28">
        <v>6.67</v>
      </c>
      <c r="J28">
        <v>7</v>
      </c>
      <c r="K28">
        <v>26</v>
      </c>
      <c r="L28">
        <f t="shared" ca="1" si="1"/>
        <v>0.2942599101813983</v>
      </c>
      <c r="M28" t="e">
        <f t="shared" si="2"/>
        <v>#N/A</v>
      </c>
      <c r="N28" t="e">
        <f t="shared" si="2"/>
        <v>#N/A</v>
      </c>
      <c r="O28" t="e">
        <f t="shared" si="2"/>
        <v>#N/A</v>
      </c>
      <c r="P28" t="e">
        <f t="shared" si="2"/>
        <v>#N/A</v>
      </c>
      <c r="Q28" t="e">
        <f t="shared" si="2"/>
        <v>#N/A</v>
      </c>
      <c r="R28" t="e">
        <f t="shared" si="2"/>
        <v>#N/A</v>
      </c>
      <c r="S28" t="e">
        <f t="shared" si="2"/>
        <v>#N/A</v>
      </c>
      <c r="T28">
        <f t="shared" ca="1" si="2"/>
        <v>0.2942599101813983</v>
      </c>
      <c r="U28" t="e">
        <f t="shared" si="2"/>
        <v>#N/A</v>
      </c>
      <c r="V28" t="e">
        <f t="shared" si="2"/>
        <v>#N/A</v>
      </c>
      <c r="W28" t="e">
        <f t="shared" si="2"/>
        <v>#N/A</v>
      </c>
    </row>
    <row r="29" spans="1:23" x14ac:dyDescent="0.25">
      <c r="A29">
        <v>8</v>
      </c>
      <c r="B29">
        <v>2</v>
      </c>
      <c r="C29" t="str">
        <v>🇷🇺</v>
      </c>
      <c r="D29" t="str">
        <v>Ryssland</v>
      </c>
      <c r="E29" t="str">
        <v>Manizha</v>
      </c>
      <c r="F29" t="str">
        <v>"Russian Woman"</v>
      </c>
      <c r="G29">
        <v>12</v>
      </c>
      <c r="H29">
        <v>7.0512820512820511</v>
      </c>
      <c r="I29">
        <v>6.96</v>
      </c>
      <c r="J29">
        <v>7</v>
      </c>
      <c r="K29">
        <v>27</v>
      </c>
      <c r="L29">
        <f t="shared" ca="1" si="1"/>
        <v>0.56028295764507463</v>
      </c>
      <c r="M29" t="e">
        <f t="shared" si="2"/>
        <v>#N/A</v>
      </c>
      <c r="N29" t="e">
        <f t="shared" si="2"/>
        <v>#N/A</v>
      </c>
      <c r="O29" t="e">
        <f t="shared" si="2"/>
        <v>#N/A</v>
      </c>
      <c r="P29" t="e">
        <f t="shared" si="2"/>
        <v>#N/A</v>
      </c>
      <c r="Q29" t="e">
        <f t="shared" si="2"/>
        <v>#N/A</v>
      </c>
      <c r="R29" t="e">
        <f t="shared" si="2"/>
        <v>#N/A</v>
      </c>
      <c r="S29" t="e">
        <f t="shared" si="2"/>
        <v>#N/A</v>
      </c>
      <c r="T29">
        <f t="shared" ca="1" si="2"/>
        <v>0.56028295764507463</v>
      </c>
      <c r="U29" t="e">
        <f t="shared" si="2"/>
        <v>#N/A</v>
      </c>
      <c r="V29" t="e">
        <f t="shared" si="2"/>
        <v>#N/A</v>
      </c>
      <c r="W29" t="e">
        <f t="shared" si="2"/>
        <v>#N/A</v>
      </c>
    </row>
    <row r="30" spans="1:23" x14ac:dyDescent="0.25">
      <c r="A30">
        <v>17</v>
      </c>
      <c r="B30">
        <v>3</v>
      </c>
      <c r="C30" t="str">
        <v>🇷🇴</v>
      </c>
      <c r="D30" t="str">
        <v>Rumänien</v>
      </c>
      <c r="E30" t="str">
        <v>Roxen</v>
      </c>
      <c r="F30" t="str">
        <v>"Amnesia"</v>
      </c>
      <c r="G30">
        <v>11</v>
      </c>
      <c r="H30">
        <v>7.3076923076923075</v>
      </c>
      <c r="I30">
        <v>7.26</v>
      </c>
      <c r="J30">
        <v>7</v>
      </c>
      <c r="K30">
        <v>28</v>
      </c>
      <c r="L30">
        <f t="shared" ca="1" si="1"/>
        <v>0.79935550634756281</v>
      </c>
      <c r="M30" t="e">
        <f t="shared" si="2"/>
        <v>#N/A</v>
      </c>
      <c r="N30" t="e">
        <f t="shared" si="2"/>
        <v>#N/A</v>
      </c>
      <c r="O30" t="e">
        <f t="shared" si="2"/>
        <v>#N/A</v>
      </c>
      <c r="P30" t="e">
        <f t="shared" si="2"/>
        <v>#N/A</v>
      </c>
      <c r="Q30" t="e">
        <f t="shared" si="2"/>
        <v>#N/A</v>
      </c>
      <c r="R30" t="e">
        <f t="shared" si="2"/>
        <v>#N/A</v>
      </c>
      <c r="S30" t="e">
        <f t="shared" si="2"/>
        <v>#N/A</v>
      </c>
      <c r="T30">
        <f t="shared" ca="1" si="2"/>
        <v>0.79935550634756281</v>
      </c>
      <c r="U30" t="e">
        <f t="shared" si="2"/>
        <v>#N/A</v>
      </c>
      <c r="V30" t="e">
        <f t="shared" si="2"/>
        <v>#N/A</v>
      </c>
      <c r="W30" t="e">
        <f t="shared" si="2"/>
        <v>#N/A</v>
      </c>
    </row>
    <row r="31" spans="1:23" x14ac:dyDescent="0.25">
      <c r="A31">
        <v>6</v>
      </c>
      <c r="B31">
        <v>1</v>
      </c>
      <c r="C31" t="str">
        <v>🇩🇪</v>
      </c>
      <c r="D31" t="str">
        <v>Tyskland</v>
      </c>
      <c r="E31" t="str">
        <v>Jendrik</v>
      </c>
      <c r="F31" t="str">
        <v>"I Don't Feel Hate"</v>
      </c>
      <c r="G31">
        <v>10</v>
      </c>
      <c r="H31">
        <v>7.5641025641025639</v>
      </c>
      <c r="I31">
        <v>7.54</v>
      </c>
      <c r="J31">
        <v>8</v>
      </c>
      <c r="K31">
        <v>29</v>
      </c>
      <c r="L31">
        <f t="shared" ca="1" si="1"/>
        <v>0.39559912612628273</v>
      </c>
      <c r="M31" t="e">
        <f t="shared" si="2"/>
        <v>#N/A</v>
      </c>
      <c r="N31" t="e">
        <f t="shared" si="2"/>
        <v>#N/A</v>
      </c>
      <c r="O31" t="e">
        <f t="shared" si="2"/>
        <v>#N/A</v>
      </c>
      <c r="P31" t="e">
        <f t="shared" si="2"/>
        <v>#N/A</v>
      </c>
      <c r="Q31" t="e">
        <f t="shared" si="2"/>
        <v>#N/A</v>
      </c>
      <c r="R31" t="e">
        <f t="shared" si="2"/>
        <v>#N/A</v>
      </c>
      <c r="S31" t="e">
        <f t="shared" si="2"/>
        <v>#N/A</v>
      </c>
      <c r="T31" t="e">
        <f t="shared" si="2"/>
        <v>#N/A</v>
      </c>
      <c r="U31">
        <f t="shared" ca="1" si="2"/>
        <v>0.39559912612628273</v>
      </c>
      <c r="V31" t="e">
        <f t="shared" si="2"/>
        <v>#N/A</v>
      </c>
      <c r="W31" t="e">
        <f t="shared" si="2"/>
        <v>#N/A</v>
      </c>
    </row>
    <row r="32" spans="1:23" x14ac:dyDescent="0.25">
      <c r="A32">
        <v>1</v>
      </c>
      <c r="B32">
        <v>1</v>
      </c>
      <c r="C32" t="str">
        <v>🇸🇪</v>
      </c>
      <c r="D32" t="str">
        <v>Sverige</v>
      </c>
      <c r="E32" t="str">
        <v>Tusse</v>
      </c>
      <c r="F32" t="str">
        <v>"Voices"</v>
      </c>
      <c r="G32">
        <v>9</v>
      </c>
      <c r="H32">
        <v>7.8205128205128212</v>
      </c>
      <c r="I32">
        <v>7.72</v>
      </c>
      <c r="J32">
        <v>8</v>
      </c>
      <c r="K32">
        <v>30</v>
      </c>
      <c r="L32">
        <f t="shared" ca="1" si="1"/>
        <v>0.61942792784079936</v>
      </c>
      <c r="M32" t="e">
        <f t="shared" si="2"/>
        <v>#N/A</v>
      </c>
      <c r="N32" t="e">
        <f t="shared" si="2"/>
        <v>#N/A</v>
      </c>
      <c r="O32" t="e">
        <f t="shared" si="2"/>
        <v>#N/A</v>
      </c>
      <c r="P32" t="e">
        <f t="shared" si="2"/>
        <v>#N/A</v>
      </c>
      <c r="Q32" t="e">
        <f t="shared" si="2"/>
        <v>#N/A</v>
      </c>
      <c r="R32" t="e">
        <f t="shared" si="2"/>
        <v>#N/A</v>
      </c>
      <c r="S32" t="e">
        <f t="shared" si="2"/>
        <v>#N/A</v>
      </c>
      <c r="T32" t="e">
        <f t="shared" si="2"/>
        <v>#N/A</v>
      </c>
      <c r="U32">
        <f t="shared" ca="1" si="2"/>
        <v>0.61942792784079936</v>
      </c>
      <c r="V32" t="e">
        <f t="shared" si="2"/>
        <v>#N/A</v>
      </c>
      <c r="W32" t="e">
        <f t="shared" si="2"/>
        <v>#N/A</v>
      </c>
    </row>
    <row r="33" spans="1:23" x14ac:dyDescent="0.25">
      <c r="A33">
        <v>10</v>
      </c>
      <c r="B33">
        <v>2</v>
      </c>
      <c r="C33" t="str">
        <v>🇲🇹</v>
      </c>
      <c r="D33" t="str">
        <v>Malta</v>
      </c>
      <c r="E33" t="str">
        <v>Destiny</v>
      </c>
      <c r="F33" t="str">
        <v>"Je me casse"</v>
      </c>
      <c r="G33">
        <v>8</v>
      </c>
      <c r="H33">
        <v>8.0769230769230766</v>
      </c>
      <c r="I33">
        <v>8.1</v>
      </c>
      <c r="J33">
        <v>8</v>
      </c>
      <c r="K33">
        <v>31</v>
      </c>
      <c r="L33">
        <f t="shared" ca="1" si="1"/>
        <v>0.20838330286917872</v>
      </c>
      <c r="M33" t="e">
        <f t="shared" si="2"/>
        <v>#N/A</v>
      </c>
      <c r="N33" t="e">
        <f t="shared" si="2"/>
        <v>#N/A</v>
      </c>
      <c r="O33" t="e">
        <f t="shared" si="2"/>
        <v>#N/A</v>
      </c>
      <c r="P33" t="e">
        <f t="shared" si="2"/>
        <v>#N/A</v>
      </c>
      <c r="Q33" t="e">
        <f t="shared" si="2"/>
        <v>#N/A</v>
      </c>
      <c r="R33" t="e">
        <f t="shared" si="2"/>
        <v>#N/A</v>
      </c>
      <c r="S33" t="e">
        <f t="shared" si="2"/>
        <v>#N/A</v>
      </c>
      <c r="T33" t="e">
        <f t="shared" si="2"/>
        <v>#N/A</v>
      </c>
      <c r="U33">
        <f t="shared" ca="1" si="2"/>
        <v>0.20838330286917872</v>
      </c>
      <c r="V33" t="e">
        <f t="shared" si="2"/>
        <v>#N/A</v>
      </c>
      <c r="W33" t="e">
        <f t="shared" si="2"/>
        <v>#N/A</v>
      </c>
    </row>
    <row r="34" spans="1:23" x14ac:dyDescent="0.25">
      <c r="A34">
        <v>28</v>
      </c>
      <c r="B34">
        <v>5</v>
      </c>
      <c r="C34" t="str">
        <v>🇵🇱</v>
      </c>
      <c r="D34" t="str">
        <v>Polen</v>
      </c>
      <c r="E34" t="str">
        <v>Rafał</v>
      </c>
      <c r="F34" t="str">
        <v>"The Ride"</v>
      </c>
      <c r="G34">
        <v>7</v>
      </c>
      <c r="H34">
        <v>8.3333333333333339</v>
      </c>
      <c r="I34">
        <v>8.27</v>
      </c>
      <c r="J34">
        <v>8</v>
      </c>
      <c r="K34">
        <v>32</v>
      </c>
      <c r="L34">
        <f t="shared" ca="1" si="1"/>
        <v>0.47973993450547303</v>
      </c>
      <c r="M34" t="e">
        <f t="shared" si="2"/>
        <v>#N/A</v>
      </c>
      <c r="N34" t="e">
        <f t="shared" si="2"/>
        <v>#N/A</v>
      </c>
      <c r="O34" t="e">
        <f t="shared" si="2"/>
        <v>#N/A</v>
      </c>
      <c r="P34" t="e">
        <f t="shared" si="2"/>
        <v>#N/A</v>
      </c>
      <c r="Q34" t="e">
        <f t="shared" si="2"/>
        <v>#N/A</v>
      </c>
      <c r="R34" t="e">
        <f t="shared" si="2"/>
        <v>#N/A</v>
      </c>
      <c r="S34" t="e">
        <f t="shared" si="2"/>
        <v>#N/A</v>
      </c>
      <c r="T34" t="e">
        <f t="shared" si="2"/>
        <v>#N/A</v>
      </c>
      <c r="U34">
        <f t="shared" ca="1" si="2"/>
        <v>0.47973993450547303</v>
      </c>
      <c r="V34" t="e">
        <f t="shared" si="2"/>
        <v>#N/A</v>
      </c>
      <c r="W34" t="e">
        <f t="shared" si="2"/>
        <v>#N/A</v>
      </c>
    </row>
    <row r="35" spans="1:23" x14ac:dyDescent="0.25">
      <c r="A35">
        <v>14</v>
      </c>
      <c r="B35">
        <v>3</v>
      </c>
      <c r="C35" t="str">
        <v>🇨🇾</v>
      </c>
      <c r="D35" t="str">
        <v>Cypern</v>
      </c>
      <c r="E35" t="str">
        <v>Elena Tsagrinou</v>
      </c>
      <c r="F35" t="str">
        <v>"El Diablo"</v>
      </c>
      <c r="G35">
        <v>6</v>
      </c>
      <c r="H35">
        <v>8.5897435897435894</v>
      </c>
      <c r="I35">
        <v>8.65</v>
      </c>
      <c r="J35">
        <v>9</v>
      </c>
      <c r="K35">
        <v>33</v>
      </c>
      <c r="L35">
        <f t="shared" ca="1" si="1"/>
        <v>0.75782644192181459</v>
      </c>
      <c r="M35" t="e">
        <f t="shared" si="2"/>
        <v>#N/A</v>
      </c>
      <c r="N35" t="e">
        <f t="shared" si="2"/>
        <v>#N/A</v>
      </c>
      <c r="O35" t="e">
        <f t="shared" si="2"/>
        <v>#N/A</v>
      </c>
      <c r="P35" t="e">
        <f t="shared" si="2"/>
        <v>#N/A</v>
      </c>
      <c r="Q35" t="e">
        <f t="shared" si="2"/>
        <v>#N/A</v>
      </c>
      <c r="R35" t="e">
        <f t="shared" si="2"/>
        <v>#N/A</v>
      </c>
      <c r="S35" t="e">
        <f t="shared" si="2"/>
        <v>#N/A</v>
      </c>
      <c r="T35" t="e">
        <f t="shared" si="2"/>
        <v>#N/A</v>
      </c>
      <c r="U35" t="e">
        <f t="shared" si="2"/>
        <v>#N/A</v>
      </c>
      <c r="V35">
        <f t="shared" ca="1" si="2"/>
        <v>0.75782644192181459</v>
      </c>
      <c r="W35" t="e">
        <f t="shared" si="2"/>
        <v>#N/A</v>
      </c>
    </row>
    <row r="36" spans="1:23" x14ac:dyDescent="0.25">
      <c r="A36">
        <v>5</v>
      </c>
      <c r="B36">
        <v>1</v>
      </c>
      <c r="C36" t="str">
        <v>🇱🇹</v>
      </c>
      <c r="D36" t="str">
        <v>Litauen</v>
      </c>
      <c r="E36" t="str">
        <v>The Roop</v>
      </c>
      <c r="F36" t="str">
        <v>"Discoteque"</v>
      </c>
      <c r="G36">
        <v>5</v>
      </c>
      <c r="H36">
        <v>8.8461538461538467</v>
      </c>
      <c r="I36">
        <v>8.8699999999999992</v>
      </c>
      <c r="J36">
        <v>9</v>
      </c>
      <c r="K36">
        <v>34</v>
      </c>
      <c r="L36">
        <f t="shared" ca="1" si="1"/>
        <v>0.29350323046801852</v>
      </c>
      <c r="M36" t="e">
        <f t="shared" si="2"/>
        <v>#N/A</v>
      </c>
      <c r="N36" t="e">
        <f t="shared" si="2"/>
        <v>#N/A</v>
      </c>
      <c r="O36" t="e">
        <f t="shared" si="2"/>
        <v>#N/A</v>
      </c>
      <c r="P36" t="e">
        <f t="shared" si="2"/>
        <v>#N/A</v>
      </c>
      <c r="Q36" t="e">
        <f t="shared" si="2"/>
        <v>#N/A</v>
      </c>
      <c r="R36" t="e">
        <f t="shared" si="2"/>
        <v>#N/A</v>
      </c>
      <c r="S36" t="e">
        <f t="shared" si="2"/>
        <v>#N/A</v>
      </c>
      <c r="T36" t="e">
        <f t="shared" si="2"/>
        <v>#N/A</v>
      </c>
      <c r="U36" t="e">
        <f t="shared" si="2"/>
        <v>#N/A</v>
      </c>
      <c r="V36">
        <f t="shared" ca="1" si="2"/>
        <v>0.29350323046801852</v>
      </c>
      <c r="W36" t="e">
        <f t="shared" si="2"/>
        <v>#N/A</v>
      </c>
    </row>
    <row r="37" spans="1:23" x14ac:dyDescent="0.25">
      <c r="A37">
        <v>21</v>
      </c>
      <c r="B37">
        <v>4</v>
      </c>
      <c r="C37" t="str">
        <v>🇪🇪</v>
      </c>
      <c r="D37" t="str">
        <v>Estland</v>
      </c>
      <c r="E37" t="str">
        <v>Uku Suviste</v>
      </c>
      <c r="F37" t="str">
        <v>"The Lucky One"</v>
      </c>
      <c r="G37">
        <v>4</v>
      </c>
      <c r="H37">
        <v>9.1025641025641022</v>
      </c>
      <c r="I37">
        <v>9.07</v>
      </c>
      <c r="J37">
        <v>9</v>
      </c>
      <c r="K37">
        <v>35</v>
      </c>
      <c r="L37">
        <f t="shared" ca="1" si="1"/>
        <v>0.60576756120603137</v>
      </c>
      <c r="M37" t="e">
        <f t="shared" si="2"/>
        <v>#N/A</v>
      </c>
      <c r="N37" t="e">
        <f t="shared" si="2"/>
        <v>#N/A</v>
      </c>
      <c r="O37" t="e">
        <f t="shared" si="2"/>
        <v>#N/A</v>
      </c>
      <c r="P37" t="e">
        <f t="shared" si="2"/>
        <v>#N/A</v>
      </c>
      <c r="Q37" t="e">
        <f t="shared" si="2"/>
        <v>#N/A</v>
      </c>
      <c r="R37" t="e">
        <f t="shared" si="2"/>
        <v>#N/A</v>
      </c>
      <c r="S37" t="e">
        <f t="shared" si="2"/>
        <v>#N/A</v>
      </c>
      <c r="T37" t="e">
        <f t="shared" si="2"/>
        <v>#N/A</v>
      </c>
      <c r="U37" t="e">
        <f t="shared" si="2"/>
        <v>#N/A</v>
      </c>
      <c r="V37">
        <f t="shared" ca="1" si="2"/>
        <v>0.60576756120603137</v>
      </c>
      <c r="W37" t="e">
        <f t="shared" si="2"/>
        <v>#N/A</v>
      </c>
    </row>
    <row r="38" spans="1:23" x14ac:dyDescent="0.25">
      <c r="A38">
        <v>33</v>
      </c>
      <c r="B38">
        <v>6</v>
      </c>
      <c r="C38" t="str">
        <v>🇦🇱</v>
      </c>
      <c r="D38" t="str">
        <v>Albanien</v>
      </c>
      <c r="E38" t="str">
        <v>Anxhela Peristeri</v>
      </c>
      <c r="F38" t="str">
        <v>"Karma"</v>
      </c>
      <c r="G38">
        <v>3</v>
      </c>
      <c r="H38">
        <v>9.3589743589743595</v>
      </c>
      <c r="I38">
        <v>9.36</v>
      </c>
      <c r="J38">
        <v>9</v>
      </c>
      <c r="K38">
        <v>36</v>
      </c>
      <c r="L38">
        <f t="shared" ca="1" si="1"/>
        <v>0.16004443270134883</v>
      </c>
      <c r="M38" t="e">
        <f t="shared" si="2"/>
        <v>#N/A</v>
      </c>
      <c r="N38" t="e">
        <f t="shared" si="2"/>
        <v>#N/A</v>
      </c>
      <c r="O38" t="e">
        <f t="shared" si="2"/>
        <v>#N/A</v>
      </c>
      <c r="P38" t="e">
        <f t="shared" si="2"/>
        <v>#N/A</v>
      </c>
      <c r="Q38" t="e">
        <f t="shared" si="2"/>
        <v>#N/A</v>
      </c>
      <c r="R38" t="e">
        <f t="shared" si="2"/>
        <v>#N/A</v>
      </c>
      <c r="S38" t="e">
        <f t="shared" si="2"/>
        <v>#N/A</v>
      </c>
      <c r="T38" t="e">
        <f t="shared" si="2"/>
        <v>#N/A</v>
      </c>
      <c r="U38" t="e">
        <f t="shared" si="2"/>
        <v>#N/A</v>
      </c>
      <c r="V38">
        <f t="shared" ca="1" si="2"/>
        <v>0.16004443270134883</v>
      </c>
      <c r="W38" t="e">
        <f t="shared" si="2"/>
        <v>#N/A</v>
      </c>
    </row>
    <row r="39" spans="1:23" x14ac:dyDescent="0.25">
      <c r="A39">
        <v>36</v>
      </c>
      <c r="B39">
        <v>6</v>
      </c>
      <c r="C39" t="str">
        <v>🇬🇪</v>
      </c>
      <c r="D39" t="str">
        <v>Georgien</v>
      </c>
      <c r="E39" t="str">
        <v>Tornike Kipiani</v>
      </c>
      <c r="F39" t="str">
        <v>"You"</v>
      </c>
      <c r="G39">
        <v>2</v>
      </c>
      <c r="H39">
        <v>9.615384615384615</v>
      </c>
      <c r="I39">
        <v>9.52</v>
      </c>
      <c r="J39">
        <v>10</v>
      </c>
      <c r="K39">
        <v>37</v>
      </c>
      <c r="L39">
        <f t="shared" ca="1" si="1"/>
        <v>0.37921645719291258</v>
      </c>
      <c r="M39" t="e">
        <f t="shared" si="2"/>
        <v>#N/A</v>
      </c>
      <c r="N39" t="e">
        <f t="shared" si="2"/>
        <v>#N/A</v>
      </c>
      <c r="O39" t="e">
        <f t="shared" si="2"/>
        <v>#N/A</v>
      </c>
      <c r="P39" t="e">
        <f t="shared" si="2"/>
        <v>#N/A</v>
      </c>
      <c r="Q39" t="e">
        <f t="shared" si="2"/>
        <v>#N/A</v>
      </c>
      <c r="R39" t="e">
        <f t="shared" si="2"/>
        <v>#N/A</v>
      </c>
      <c r="S39" t="e">
        <f t="shared" si="2"/>
        <v>#N/A</v>
      </c>
      <c r="T39" t="e">
        <f t="shared" si="2"/>
        <v>#N/A</v>
      </c>
      <c r="U39" t="e">
        <f t="shared" si="2"/>
        <v>#N/A</v>
      </c>
      <c r="V39" t="e">
        <f t="shared" ref="N39:W40" si="3">IF($J39=V$1,$L39,NA())</f>
        <v>#N/A</v>
      </c>
      <c r="W39">
        <f t="shared" ca="1" si="3"/>
        <v>0.37921645719291258</v>
      </c>
    </row>
    <row r="40" spans="1:23" x14ac:dyDescent="0.25">
      <c r="A40">
        <v>32</v>
      </c>
      <c r="B40">
        <v>5</v>
      </c>
      <c r="C40" t="str">
        <v>🇪🇸</v>
      </c>
      <c r="D40" t="str">
        <v>Spanien</v>
      </c>
      <c r="E40" t="str">
        <v>Blas Cantó</v>
      </c>
      <c r="F40" t="str">
        <v>"Voy a quedarme"</v>
      </c>
      <c r="G40">
        <v>1</v>
      </c>
      <c r="H40">
        <v>9.8717948717948723</v>
      </c>
      <c r="I40">
        <v>9.76</v>
      </c>
      <c r="J40">
        <v>10</v>
      </c>
      <c r="K40">
        <v>38</v>
      </c>
      <c r="L40">
        <f t="shared" ca="1" si="1"/>
        <v>0.69988336311986377</v>
      </c>
      <c r="M40" t="e">
        <f t="shared" ref="M40" si="4">IF($J40=M$1,$L40,NA())</f>
        <v>#N/A</v>
      </c>
      <c r="N40" t="e">
        <f t="shared" si="3"/>
        <v>#N/A</v>
      </c>
      <c r="O40" t="e">
        <f t="shared" si="3"/>
        <v>#N/A</v>
      </c>
      <c r="P40" t="e">
        <f t="shared" si="3"/>
        <v>#N/A</v>
      </c>
      <c r="Q40" t="e">
        <f t="shared" si="3"/>
        <v>#N/A</v>
      </c>
      <c r="R40" t="e">
        <f t="shared" si="3"/>
        <v>#N/A</v>
      </c>
      <c r="S40" t="e">
        <f t="shared" si="3"/>
        <v>#N/A</v>
      </c>
      <c r="T40" t="e">
        <f t="shared" si="3"/>
        <v>#N/A</v>
      </c>
      <c r="U40" t="e">
        <f t="shared" si="3"/>
        <v>#N/A</v>
      </c>
      <c r="V40" t="e">
        <f t="shared" si="3"/>
        <v>#N/A</v>
      </c>
      <c r="W40">
        <f t="shared" ca="1" si="3"/>
        <v>0.69988336311986377</v>
      </c>
    </row>
    <row r="41" spans="1:23" x14ac:dyDescent="0.25">
      <c r="M41">
        <f t="shared" ref="M41:W41" ca="1" si="5">COUNT(M2:M40)</f>
        <v>2</v>
      </c>
      <c r="N41">
        <f t="shared" ca="1" si="5"/>
        <v>4</v>
      </c>
      <c r="O41">
        <f t="shared" ca="1" si="5"/>
        <v>4</v>
      </c>
      <c r="P41">
        <f t="shared" ca="1" si="5"/>
        <v>4</v>
      </c>
      <c r="Q41">
        <f t="shared" ca="1" si="5"/>
        <v>4</v>
      </c>
      <c r="R41">
        <f t="shared" ca="1" si="5"/>
        <v>4</v>
      </c>
      <c r="S41">
        <f t="shared" ca="1" si="5"/>
        <v>3</v>
      </c>
      <c r="T41">
        <f t="shared" ca="1" si="5"/>
        <v>4</v>
      </c>
      <c r="U41">
        <f t="shared" ca="1" si="5"/>
        <v>4</v>
      </c>
      <c r="V41">
        <f t="shared" ca="1" si="5"/>
        <v>4</v>
      </c>
      <c r="W41">
        <f t="shared" ca="1" si="5"/>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13D2-1785-4BD6-A2B5-529A04F3C9D9}">
  <dimension ref="A1:R43"/>
  <sheetViews>
    <sheetView workbookViewId="0">
      <selection activeCell="H2" sqref="H2"/>
    </sheetView>
  </sheetViews>
  <sheetFormatPr defaultRowHeight="15" x14ac:dyDescent="0.25"/>
  <sheetData>
    <row r="1" spans="1:18" x14ac:dyDescent="0.25">
      <c r="B1">
        <f>10*0.5/COUNT(A:A)</f>
        <v>0.12820512820512819</v>
      </c>
      <c r="D1">
        <f>1-(SQRT(5)-1)/2</f>
        <v>0.3819660112501051</v>
      </c>
      <c r="H1">
        <v>0</v>
      </c>
      <c r="I1">
        <v>1</v>
      </c>
      <c r="J1">
        <v>2</v>
      </c>
      <c r="K1">
        <v>3</v>
      </c>
      <c r="L1">
        <v>4</v>
      </c>
      <c r="M1">
        <v>5</v>
      </c>
      <c r="N1">
        <v>6</v>
      </c>
      <c r="O1">
        <v>7</v>
      </c>
      <c r="P1">
        <v>8</v>
      </c>
      <c r="Q1">
        <v>9</v>
      </c>
      <c r="R1">
        <v>10</v>
      </c>
    </row>
    <row r="2" spans="1:18" x14ac:dyDescent="0.25">
      <c r="A2">
        <v>0</v>
      </c>
      <c r="B2">
        <f t="shared" ref="B2:B40" si="0">(2*A2+1)*B$1</f>
        <v>0.12820512820512819</v>
      </c>
      <c r="C2">
        <f ca="1">B2+(2*RAND()-1)*B$1</f>
        <v>0.20849862633811217</v>
      </c>
      <c r="D2">
        <f ca="1">0.5+0.8*(MOD((A2+0.5)*$D$1+0.1*RAND(),1)-0.5)</f>
        <v>0.33190919412373104</v>
      </c>
      <c r="E2" s="27">
        <f ca="1">ROUND($C2,0)</f>
        <v>0</v>
      </c>
      <c r="F2" s="1" t="str">
        <f ca="1">FIXED($C2,2)</f>
        <v>0.21</v>
      </c>
      <c r="G2" t="str">
        <f t="shared" ref="G2:G40" ca="1" si="1">E2&amp;CHAR(10)&amp;"("&amp;FIXED(F2,2)&amp;")"</f>
        <v>0
(0.21)</v>
      </c>
      <c r="H2">
        <f ca="1">IF($E2=H$1,$D2,NA())</f>
        <v>0.33190919412373104</v>
      </c>
      <c r="I2" t="e">
        <f t="shared" ref="I2:R17" ca="1" si="2">IF($E2=I$1,$D2,NA())</f>
        <v>#N/A</v>
      </c>
      <c r="J2" t="e">
        <f t="shared" ca="1" si="2"/>
        <v>#N/A</v>
      </c>
      <c r="K2" t="e">
        <f t="shared" ca="1" si="2"/>
        <v>#N/A</v>
      </c>
      <c r="L2" t="e">
        <f t="shared" ca="1" si="2"/>
        <v>#N/A</v>
      </c>
      <c r="M2" t="e">
        <f t="shared" ca="1" si="2"/>
        <v>#N/A</v>
      </c>
      <c r="N2" t="e">
        <f t="shared" ca="1" si="2"/>
        <v>#N/A</v>
      </c>
      <c r="O2" t="e">
        <f t="shared" ca="1" si="2"/>
        <v>#N/A</v>
      </c>
      <c r="P2" t="e">
        <f t="shared" ca="1" si="2"/>
        <v>#N/A</v>
      </c>
      <c r="Q2" t="e">
        <f t="shared" ca="1" si="2"/>
        <v>#N/A</v>
      </c>
      <c r="R2" t="e">
        <f t="shared" ca="1" si="2"/>
        <v>#N/A</v>
      </c>
    </row>
    <row r="3" spans="1:18" x14ac:dyDescent="0.25">
      <c r="A3">
        <v>1</v>
      </c>
      <c r="B3">
        <f t="shared" si="0"/>
        <v>0.38461538461538458</v>
      </c>
      <c r="C3">
        <f t="shared" ref="C3:C40" ca="1" si="3">B3+(2*RAND()-1)*B$1</f>
        <v>0.31309005113184718</v>
      </c>
      <c r="D3">
        <f t="shared" ref="D3:D40" ca="1" si="4">0.5+0.8*(MOD((A3+0.5)*$D$1+0.1*RAND(),1)-0.5)</f>
        <v>0.57468572227817871</v>
      </c>
      <c r="E3" s="27">
        <f t="shared" ref="E3:E40" ca="1" si="5">ROUND($C3,0)</f>
        <v>0</v>
      </c>
      <c r="F3" s="1" t="str">
        <f t="shared" ref="F3:F40" ca="1" si="6">FIXED($C3,2)</f>
        <v>0.31</v>
      </c>
      <c r="G3" t="str">
        <f t="shared" ca="1" si="1"/>
        <v>0
(0.31)</v>
      </c>
      <c r="H3">
        <f t="shared" ref="H3:R39" ca="1" si="7">IF($E3=H$1,$D3,NA())</f>
        <v>0.57468572227817871</v>
      </c>
      <c r="I3" t="e">
        <f t="shared" ca="1" si="2"/>
        <v>#N/A</v>
      </c>
      <c r="J3" t="e">
        <f t="shared" ca="1" si="2"/>
        <v>#N/A</v>
      </c>
      <c r="K3" t="e">
        <f t="shared" ca="1" si="2"/>
        <v>#N/A</v>
      </c>
      <c r="L3" t="e">
        <f t="shared" ca="1" si="2"/>
        <v>#N/A</v>
      </c>
      <c r="M3" t="e">
        <f t="shared" ca="1" si="2"/>
        <v>#N/A</v>
      </c>
      <c r="N3" t="e">
        <f t="shared" ca="1" si="2"/>
        <v>#N/A</v>
      </c>
      <c r="O3" t="e">
        <f t="shared" ca="1" si="2"/>
        <v>#N/A</v>
      </c>
      <c r="P3" t="e">
        <f t="shared" ca="1" si="2"/>
        <v>#N/A</v>
      </c>
      <c r="Q3" t="e">
        <f t="shared" ca="1" si="2"/>
        <v>#N/A</v>
      </c>
      <c r="R3" t="e">
        <f t="shared" ca="1" si="2"/>
        <v>#N/A</v>
      </c>
    </row>
    <row r="4" spans="1:18" x14ac:dyDescent="0.25">
      <c r="A4">
        <v>2</v>
      </c>
      <c r="B4">
        <f t="shared" si="0"/>
        <v>0.64102564102564097</v>
      </c>
      <c r="C4">
        <f t="shared" ca="1" si="3"/>
        <v>0.58246355107309455</v>
      </c>
      <c r="D4">
        <f t="shared" ca="1" si="4"/>
        <v>0.11989940604697291</v>
      </c>
      <c r="E4" s="27">
        <f t="shared" ca="1" si="5"/>
        <v>1</v>
      </c>
      <c r="F4" s="1" t="str">
        <f t="shared" ca="1" si="6"/>
        <v>0.58</v>
      </c>
      <c r="G4" t="str">
        <f t="shared" ca="1" si="1"/>
        <v>1
(0.58)</v>
      </c>
      <c r="H4" t="e">
        <f t="shared" ca="1" si="7"/>
        <v>#N/A</v>
      </c>
      <c r="I4">
        <f t="shared" ca="1" si="2"/>
        <v>0.11989940604697291</v>
      </c>
      <c r="J4" t="e">
        <f t="shared" ca="1" si="2"/>
        <v>#N/A</v>
      </c>
      <c r="K4" t="e">
        <f t="shared" ca="1" si="2"/>
        <v>#N/A</v>
      </c>
      <c r="L4" t="e">
        <f t="shared" ca="1" si="2"/>
        <v>#N/A</v>
      </c>
      <c r="M4" t="e">
        <f t="shared" ca="1" si="2"/>
        <v>#N/A</v>
      </c>
      <c r="N4" t="e">
        <f t="shared" ca="1" si="2"/>
        <v>#N/A</v>
      </c>
      <c r="O4" t="e">
        <f t="shared" ca="1" si="2"/>
        <v>#N/A</v>
      </c>
      <c r="P4" t="e">
        <f t="shared" ca="1" si="2"/>
        <v>#N/A</v>
      </c>
      <c r="Q4" t="e">
        <f t="shared" ca="1" si="2"/>
        <v>#N/A</v>
      </c>
      <c r="R4" t="e">
        <f t="shared" ca="1" si="2"/>
        <v>#N/A</v>
      </c>
    </row>
    <row r="5" spans="1:18" x14ac:dyDescent="0.25">
      <c r="A5">
        <v>3</v>
      </c>
      <c r="B5">
        <f t="shared" si="0"/>
        <v>0.89743589743589736</v>
      </c>
      <c r="C5">
        <f t="shared" ca="1" si="3"/>
        <v>0.8238953587467962</v>
      </c>
      <c r="D5">
        <f t="shared" ca="1" si="4"/>
        <v>0.42996101561239258</v>
      </c>
      <c r="E5" s="27">
        <f t="shared" ca="1" si="5"/>
        <v>1</v>
      </c>
      <c r="F5" s="1" t="str">
        <f t="shared" ca="1" si="6"/>
        <v>0.82</v>
      </c>
      <c r="G5" t="str">
        <f t="shared" ca="1" si="1"/>
        <v>1
(0.82)</v>
      </c>
      <c r="H5" t="e">
        <f t="shared" ca="1" si="7"/>
        <v>#N/A</v>
      </c>
      <c r="I5">
        <f t="shared" ca="1" si="2"/>
        <v>0.42996101561239258</v>
      </c>
      <c r="J5" t="e">
        <f t="shared" ca="1" si="2"/>
        <v>#N/A</v>
      </c>
      <c r="K5" t="e">
        <f t="shared" ca="1" si="2"/>
        <v>#N/A</v>
      </c>
      <c r="L5" t="e">
        <f t="shared" ca="1" si="2"/>
        <v>#N/A</v>
      </c>
      <c r="M5" t="e">
        <f t="shared" ca="1" si="2"/>
        <v>#N/A</v>
      </c>
      <c r="N5" t="e">
        <f t="shared" ca="1" si="2"/>
        <v>#N/A</v>
      </c>
      <c r="O5" t="e">
        <f t="shared" ca="1" si="2"/>
        <v>#N/A</v>
      </c>
      <c r="P5" t="e">
        <f t="shared" ca="1" si="2"/>
        <v>#N/A</v>
      </c>
      <c r="Q5" t="e">
        <f t="shared" ca="1" si="2"/>
        <v>#N/A</v>
      </c>
      <c r="R5" t="e">
        <f t="shared" ca="1" si="2"/>
        <v>#N/A</v>
      </c>
    </row>
    <row r="6" spans="1:18" x14ac:dyDescent="0.25">
      <c r="A6">
        <v>4</v>
      </c>
      <c r="B6">
        <f t="shared" si="0"/>
        <v>1.1538461538461537</v>
      </c>
      <c r="C6">
        <f t="shared" ca="1" si="3"/>
        <v>1.1056281529210634</v>
      </c>
      <c r="D6">
        <f t="shared" ca="1" si="4"/>
        <v>0.71785597314768645</v>
      </c>
      <c r="E6" s="27">
        <f t="shared" ca="1" si="5"/>
        <v>1</v>
      </c>
      <c r="F6" s="1" t="str">
        <f t="shared" ca="1" si="6"/>
        <v>1.11</v>
      </c>
      <c r="G6" t="str">
        <f t="shared" ca="1" si="1"/>
        <v>1
(1.11)</v>
      </c>
      <c r="H6" t="e">
        <f t="shared" ca="1" si="7"/>
        <v>#N/A</v>
      </c>
      <c r="I6">
        <f t="shared" ca="1" si="2"/>
        <v>0.71785597314768645</v>
      </c>
      <c r="J6" t="e">
        <f t="shared" ca="1" si="2"/>
        <v>#N/A</v>
      </c>
      <c r="K6" t="e">
        <f t="shared" ca="1" si="2"/>
        <v>#N/A</v>
      </c>
      <c r="L6" t="e">
        <f t="shared" ca="1" si="2"/>
        <v>#N/A</v>
      </c>
      <c r="M6" t="e">
        <f t="shared" ca="1" si="2"/>
        <v>#N/A</v>
      </c>
      <c r="N6" t="e">
        <f t="shared" ca="1" si="2"/>
        <v>#N/A</v>
      </c>
      <c r="O6" t="e">
        <f t="shared" ca="1" si="2"/>
        <v>#N/A</v>
      </c>
      <c r="P6" t="e">
        <f t="shared" ca="1" si="2"/>
        <v>#N/A</v>
      </c>
      <c r="Q6" t="e">
        <f t="shared" ca="1" si="2"/>
        <v>#N/A</v>
      </c>
      <c r="R6" t="e">
        <f t="shared" ca="1" si="2"/>
        <v>#N/A</v>
      </c>
    </row>
    <row r="7" spans="1:18" x14ac:dyDescent="0.25">
      <c r="A7">
        <v>5</v>
      </c>
      <c r="B7">
        <f t="shared" si="0"/>
        <v>1.4102564102564101</v>
      </c>
      <c r="C7">
        <f t="shared" ca="1" si="3"/>
        <v>1.4246137464833386</v>
      </c>
      <c r="D7">
        <f t="shared" ca="1" si="4"/>
        <v>0.20147356170745212</v>
      </c>
      <c r="E7" s="27">
        <f t="shared" ca="1" si="5"/>
        <v>1</v>
      </c>
      <c r="F7" s="1" t="str">
        <f t="shared" ca="1" si="6"/>
        <v>1.42</v>
      </c>
      <c r="G7" t="str">
        <f t="shared" ca="1" si="1"/>
        <v>1
(1.42)</v>
      </c>
      <c r="H7" t="e">
        <f t="shared" ca="1" si="7"/>
        <v>#N/A</v>
      </c>
      <c r="I7">
        <f t="shared" ca="1" si="2"/>
        <v>0.20147356170745212</v>
      </c>
      <c r="J7" t="e">
        <f t="shared" ca="1" si="2"/>
        <v>#N/A</v>
      </c>
      <c r="K7" t="e">
        <f t="shared" ca="1" si="2"/>
        <v>#N/A</v>
      </c>
      <c r="L7" t="e">
        <f t="shared" ca="1" si="2"/>
        <v>#N/A</v>
      </c>
      <c r="M7" t="e">
        <f t="shared" ca="1" si="2"/>
        <v>#N/A</v>
      </c>
      <c r="N7" t="e">
        <f t="shared" ca="1" si="2"/>
        <v>#N/A</v>
      </c>
      <c r="O7" t="e">
        <f t="shared" ca="1" si="2"/>
        <v>#N/A</v>
      </c>
      <c r="P7" t="e">
        <f t="shared" ca="1" si="2"/>
        <v>#N/A</v>
      </c>
      <c r="Q7" t="e">
        <f t="shared" ca="1" si="2"/>
        <v>#N/A</v>
      </c>
      <c r="R7" t="e">
        <f t="shared" ca="1" si="2"/>
        <v>#N/A</v>
      </c>
    </row>
    <row r="8" spans="1:18" x14ac:dyDescent="0.25">
      <c r="A8">
        <v>6</v>
      </c>
      <c r="B8">
        <f t="shared" si="0"/>
        <v>1.6666666666666665</v>
      </c>
      <c r="C8">
        <f t="shared" ca="1" si="3"/>
        <v>1.7855627451583476</v>
      </c>
      <c r="D8">
        <f t="shared" ca="1" si="4"/>
        <v>0.4992346873113423</v>
      </c>
      <c r="E8" s="27">
        <f t="shared" ca="1" si="5"/>
        <v>2</v>
      </c>
      <c r="F8" s="1" t="str">
        <f t="shared" ca="1" si="6"/>
        <v>1.79</v>
      </c>
      <c r="G8" t="str">
        <f t="shared" ca="1" si="1"/>
        <v>2
(1.79)</v>
      </c>
      <c r="H8" t="e">
        <f t="shared" ca="1" si="7"/>
        <v>#N/A</v>
      </c>
      <c r="I8" t="e">
        <f t="shared" ca="1" si="2"/>
        <v>#N/A</v>
      </c>
      <c r="J8">
        <f t="shared" ca="1" si="2"/>
        <v>0.4992346873113423</v>
      </c>
      <c r="K8" t="e">
        <f t="shared" ca="1" si="2"/>
        <v>#N/A</v>
      </c>
      <c r="L8" t="e">
        <f t="shared" ca="1" si="2"/>
        <v>#N/A</v>
      </c>
      <c r="M8" t="e">
        <f t="shared" ca="1" si="2"/>
        <v>#N/A</v>
      </c>
      <c r="N8" t="e">
        <f t="shared" ca="1" si="2"/>
        <v>#N/A</v>
      </c>
      <c r="O8" t="e">
        <f t="shared" ca="1" si="2"/>
        <v>#N/A</v>
      </c>
      <c r="P8" t="e">
        <f t="shared" ca="1" si="2"/>
        <v>#N/A</v>
      </c>
      <c r="Q8" t="e">
        <f t="shared" ca="1" si="2"/>
        <v>#N/A</v>
      </c>
      <c r="R8" t="e">
        <f t="shared" ca="1" si="2"/>
        <v>#N/A</v>
      </c>
    </row>
    <row r="9" spans="1:18" x14ac:dyDescent="0.25">
      <c r="A9">
        <v>7</v>
      </c>
      <c r="B9">
        <f t="shared" si="0"/>
        <v>1.9230769230769229</v>
      </c>
      <c r="C9">
        <f t="shared" ca="1" si="3"/>
        <v>1.8494092962974762</v>
      </c>
      <c r="D9">
        <f t="shared" ca="1" si="4"/>
        <v>0.83782769069345808</v>
      </c>
      <c r="E9" s="27">
        <f t="shared" ca="1" si="5"/>
        <v>2</v>
      </c>
      <c r="F9" s="1" t="str">
        <f t="shared" ca="1" si="6"/>
        <v>1.85</v>
      </c>
      <c r="G9" t="str">
        <f t="shared" ca="1" si="1"/>
        <v>2
(1.85)</v>
      </c>
      <c r="H9" t="e">
        <f t="shared" ca="1" si="7"/>
        <v>#N/A</v>
      </c>
      <c r="I9" t="e">
        <f t="shared" ca="1" si="2"/>
        <v>#N/A</v>
      </c>
      <c r="J9">
        <f t="shared" ca="1" si="2"/>
        <v>0.83782769069345808</v>
      </c>
      <c r="K9" t="e">
        <f t="shared" ca="1" si="2"/>
        <v>#N/A</v>
      </c>
      <c r="L9" t="e">
        <f t="shared" ca="1" si="2"/>
        <v>#N/A</v>
      </c>
      <c r="M9" t="e">
        <f t="shared" ca="1" si="2"/>
        <v>#N/A</v>
      </c>
      <c r="N9" t="e">
        <f t="shared" ca="1" si="2"/>
        <v>#N/A</v>
      </c>
      <c r="O9" t="e">
        <f t="shared" ca="1" si="2"/>
        <v>#N/A</v>
      </c>
      <c r="P9" t="e">
        <f t="shared" ca="1" si="2"/>
        <v>#N/A</v>
      </c>
      <c r="Q9" t="e">
        <f t="shared" ca="1" si="2"/>
        <v>#N/A</v>
      </c>
      <c r="R9" t="e">
        <f t="shared" ca="1" si="2"/>
        <v>#N/A</v>
      </c>
    </row>
    <row r="10" spans="1:18" x14ac:dyDescent="0.25">
      <c r="A10">
        <v>8</v>
      </c>
      <c r="B10">
        <f t="shared" si="0"/>
        <v>2.1794871794871793</v>
      </c>
      <c r="C10">
        <f t="shared" ca="1" si="3"/>
        <v>2.1267172689061873</v>
      </c>
      <c r="D10">
        <f t="shared" ca="1" si="4"/>
        <v>0.33540218851805148</v>
      </c>
      <c r="E10" s="27">
        <f t="shared" ca="1" si="5"/>
        <v>2</v>
      </c>
      <c r="F10" s="1" t="str">
        <f t="shared" ca="1" si="6"/>
        <v>2.13</v>
      </c>
      <c r="G10" t="str">
        <f t="shared" ca="1" si="1"/>
        <v>2
(2.13)</v>
      </c>
      <c r="H10" t="e">
        <f t="shared" ca="1" si="7"/>
        <v>#N/A</v>
      </c>
      <c r="I10" t="e">
        <f t="shared" ca="1" si="2"/>
        <v>#N/A</v>
      </c>
      <c r="J10">
        <f t="shared" ca="1" si="2"/>
        <v>0.33540218851805148</v>
      </c>
      <c r="K10" t="e">
        <f t="shared" ca="1" si="2"/>
        <v>#N/A</v>
      </c>
      <c r="L10" t="e">
        <f t="shared" ca="1" si="2"/>
        <v>#N/A</v>
      </c>
      <c r="M10" t="e">
        <f t="shared" ca="1" si="2"/>
        <v>#N/A</v>
      </c>
      <c r="N10" t="e">
        <f t="shared" ca="1" si="2"/>
        <v>#N/A</v>
      </c>
      <c r="O10" t="e">
        <f t="shared" ca="1" si="2"/>
        <v>#N/A</v>
      </c>
      <c r="P10" t="e">
        <f t="shared" ca="1" si="2"/>
        <v>#N/A</v>
      </c>
      <c r="Q10" t="e">
        <f t="shared" ca="1" si="2"/>
        <v>#N/A</v>
      </c>
      <c r="R10" t="e">
        <f t="shared" ca="1" si="2"/>
        <v>#N/A</v>
      </c>
    </row>
    <row r="11" spans="1:18" x14ac:dyDescent="0.25">
      <c r="A11">
        <v>9</v>
      </c>
      <c r="B11">
        <f t="shared" si="0"/>
        <v>2.4358974358974357</v>
      </c>
      <c r="C11">
        <f t="shared" ca="1" si="3"/>
        <v>2.4041070413926797</v>
      </c>
      <c r="D11">
        <f t="shared" ca="1" si="4"/>
        <v>0.66244444879647058</v>
      </c>
      <c r="E11" s="27">
        <f t="shared" ca="1" si="5"/>
        <v>2</v>
      </c>
      <c r="F11" s="1" t="str">
        <f t="shared" ca="1" si="6"/>
        <v>2.40</v>
      </c>
      <c r="G11" t="str">
        <f t="shared" ca="1" si="1"/>
        <v>2
(2.40)</v>
      </c>
      <c r="H11" t="e">
        <f t="shared" ca="1" si="7"/>
        <v>#N/A</v>
      </c>
      <c r="I11" t="e">
        <f t="shared" ca="1" si="2"/>
        <v>#N/A</v>
      </c>
      <c r="J11">
        <f t="shared" ca="1" si="2"/>
        <v>0.66244444879647058</v>
      </c>
      <c r="K11" t="e">
        <f t="shared" ca="1" si="2"/>
        <v>#N/A</v>
      </c>
      <c r="L11" t="e">
        <f t="shared" ca="1" si="2"/>
        <v>#N/A</v>
      </c>
      <c r="M11" t="e">
        <f t="shared" ca="1" si="2"/>
        <v>#N/A</v>
      </c>
      <c r="N11" t="e">
        <f t="shared" ca="1" si="2"/>
        <v>#N/A</v>
      </c>
      <c r="O11" t="e">
        <f t="shared" ca="1" si="2"/>
        <v>#N/A</v>
      </c>
      <c r="P11" t="e">
        <f t="shared" ca="1" si="2"/>
        <v>#N/A</v>
      </c>
      <c r="Q11" t="e">
        <f t="shared" ca="1" si="2"/>
        <v>#N/A</v>
      </c>
      <c r="R11" t="e">
        <f t="shared" ca="1" si="2"/>
        <v>#N/A</v>
      </c>
    </row>
    <row r="12" spans="1:18" x14ac:dyDescent="0.25">
      <c r="A12">
        <v>10</v>
      </c>
      <c r="B12">
        <f t="shared" si="0"/>
        <v>2.6923076923076921</v>
      </c>
      <c r="C12">
        <f t="shared" ca="1" si="3"/>
        <v>2.5925745478925708</v>
      </c>
      <c r="D12">
        <f t="shared" ca="1" si="4"/>
        <v>0.13802222127175834</v>
      </c>
      <c r="E12" s="27">
        <f t="shared" ca="1" si="5"/>
        <v>3</v>
      </c>
      <c r="F12" s="1" t="str">
        <f t="shared" ca="1" si="6"/>
        <v>2.59</v>
      </c>
      <c r="G12" t="str">
        <f t="shared" ca="1" si="1"/>
        <v>3
(2.59)</v>
      </c>
      <c r="H12" t="e">
        <f t="shared" ca="1" si="7"/>
        <v>#N/A</v>
      </c>
      <c r="I12" t="e">
        <f t="shared" ca="1" si="2"/>
        <v>#N/A</v>
      </c>
      <c r="J12" t="e">
        <f t="shared" ca="1" si="2"/>
        <v>#N/A</v>
      </c>
      <c r="K12">
        <f t="shared" ca="1" si="2"/>
        <v>0.13802222127175834</v>
      </c>
      <c r="L12" t="e">
        <f t="shared" ca="1" si="2"/>
        <v>#N/A</v>
      </c>
      <c r="M12" t="e">
        <f t="shared" ca="1" si="2"/>
        <v>#N/A</v>
      </c>
      <c r="N12" t="e">
        <f t="shared" ca="1" si="2"/>
        <v>#N/A</v>
      </c>
      <c r="O12" t="e">
        <f t="shared" ca="1" si="2"/>
        <v>#N/A</v>
      </c>
      <c r="P12" t="e">
        <f t="shared" ca="1" si="2"/>
        <v>#N/A</v>
      </c>
      <c r="Q12" t="e">
        <f t="shared" ca="1" si="2"/>
        <v>#N/A</v>
      </c>
      <c r="R12" t="e">
        <f t="shared" ca="1" si="2"/>
        <v>#N/A</v>
      </c>
    </row>
    <row r="13" spans="1:18" x14ac:dyDescent="0.25">
      <c r="A13">
        <v>11</v>
      </c>
      <c r="B13">
        <f t="shared" si="0"/>
        <v>2.9487179487179485</v>
      </c>
      <c r="C13">
        <f t="shared" ca="1" si="3"/>
        <v>3.0399066736110565</v>
      </c>
      <c r="D13">
        <f t="shared" ca="1" si="4"/>
        <v>0.4284882456975595</v>
      </c>
      <c r="E13" s="27">
        <f t="shared" ca="1" si="5"/>
        <v>3</v>
      </c>
      <c r="F13" s="1" t="str">
        <f t="shared" ca="1" si="6"/>
        <v>3.04</v>
      </c>
      <c r="G13" t="str">
        <f t="shared" ca="1" si="1"/>
        <v>3
(3.04)</v>
      </c>
      <c r="H13" t="e">
        <f t="shared" ca="1" si="7"/>
        <v>#N/A</v>
      </c>
      <c r="I13" t="e">
        <f t="shared" ca="1" si="2"/>
        <v>#N/A</v>
      </c>
      <c r="J13" t="e">
        <f t="shared" ca="1" si="2"/>
        <v>#N/A</v>
      </c>
      <c r="K13">
        <f t="shared" ca="1" si="2"/>
        <v>0.4284882456975595</v>
      </c>
      <c r="L13" t="e">
        <f t="shared" ca="1" si="2"/>
        <v>#N/A</v>
      </c>
      <c r="M13" t="e">
        <f t="shared" ca="1" si="2"/>
        <v>#N/A</v>
      </c>
      <c r="N13" t="e">
        <f t="shared" ca="1" si="2"/>
        <v>#N/A</v>
      </c>
      <c r="O13" t="e">
        <f t="shared" ca="1" si="2"/>
        <v>#N/A</v>
      </c>
      <c r="P13" t="e">
        <f t="shared" ca="1" si="2"/>
        <v>#N/A</v>
      </c>
      <c r="Q13" t="e">
        <f t="shared" ca="1" si="2"/>
        <v>#N/A</v>
      </c>
      <c r="R13" t="e">
        <f t="shared" ca="1" si="2"/>
        <v>#N/A</v>
      </c>
    </row>
    <row r="14" spans="1:18" x14ac:dyDescent="0.25">
      <c r="A14">
        <v>12</v>
      </c>
      <c r="B14">
        <f t="shared" si="0"/>
        <v>3.2051282051282048</v>
      </c>
      <c r="C14">
        <f t="shared" ca="1" si="3"/>
        <v>3.2009421150295472</v>
      </c>
      <c r="D14">
        <f t="shared" ca="1" si="4"/>
        <v>0.78968381860096537</v>
      </c>
      <c r="E14" s="27">
        <f t="shared" ca="1" si="5"/>
        <v>3</v>
      </c>
      <c r="F14" s="1" t="str">
        <f t="shared" ca="1" si="6"/>
        <v>3.20</v>
      </c>
      <c r="G14" t="str">
        <f t="shared" ca="1" si="1"/>
        <v>3
(3.20)</v>
      </c>
      <c r="H14" t="e">
        <f t="shared" ca="1" si="7"/>
        <v>#N/A</v>
      </c>
      <c r="I14" t="e">
        <f t="shared" ca="1" si="2"/>
        <v>#N/A</v>
      </c>
      <c r="J14" t="e">
        <f t="shared" ca="1" si="2"/>
        <v>#N/A</v>
      </c>
      <c r="K14">
        <f t="shared" ca="1" si="2"/>
        <v>0.78968381860096537</v>
      </c>
      <c r="L14" t="e">
        <f t="shared" ca="1" si="2"/>
        <v>#N/A</v>
      </c>
      <c r="M14" t="e">
        <f t="shared" ca="1" si="2"/>
        <v>#N/A</v>
      </c>
      <c r="N14" t="e">
        <f t="shared" ca="1" si="2"/>
        <v>#N/A</v>
      </c>
      <c r="O14" t="e">
        <f t="shared" ca="1" si="2"/>
        <v>#N/A</v>
      </c>
      <c r="P14" t="e">
        <f t="shared" ca="1" si="2"/>
        <v>#N/A</v>
      </c>
      <c r="Q14" t="e">
        <f t="shared" ca="1" si="2"/>
        <v>#N/A</v>
      </c>
      <c r="R14" t="e">
        <f t="shared" ca="1" si="2"/>
        <v>#N/A</v>
      </c>
    </row>
    <row r="15" spans="1:18" x14ac:dyDescent="0.25">
      <c r="A15">
        <v>13</v>
      </c>
      <c r="B15">
        <f t="shared" si="0"/>
        <v>3.4615384615384612</v>
      </c>
      <c r="C15">
        <f t="shared" ca="1" si="3"/>
        <v>3.4161517786627873</v>
      </c>
      <c r="D15">
        <f t="shared" ca="1" si="4"/>
        <v>0.25224187324163405</v>
      </c>
      <c r="E15" s="27">
        <f t="shared" ca="1" si="5"/>
        <v>3</v>
      </c>
      <c r="F15" s="1" t="str">
        <f t="shared" ca="1" si="6"/>
        <v>3.42</v>
      </c>
      <c r="G15" t="str">
        <f t="shared" ca="1" si="1"/>
        <v>3
(3.42)</v>
      </c>
      <c r="H15" t="e">
        <f t="shared" ca="1" si="7"/>
        <v>#N/A</v>
      </c>
      <c r="I15" t="e">
        <f t="shared" ca="1" si="2"/>
        <v>#N/A</v>
      </c>
      <c r="J15" t="e">
        <f t="shared" ca="1" si="2"/>
        <v>#N/A</v>
      </c>
      <c r="K15">
        <f t="shared" ca="1" si="2"/>
        <v>0.25224187324163405</v>
      </c>
      <c r="L15" t="e">
        <f t="shared" ca="1" si="2"/>
        <v>#N/A</v>
      </c>
      <c r="M15" t="e">
        <f t="shared" ca="1" si="2"/>
        <v>#N/A</v>
      </c>
      <c r="N15" t="e">
        <f t="shared" ca="1" si="2"/>
        <v>#N/A</v>
      </c>
      <c r="O15" t="e">
        <f t="shared" ca="1" si="2"/>
        <v>#N/A</v>
      </c>
      <c r="P15" t="e">
        <f t="shared" ca="1" si="2"/>
        <v>#N/A</v>
      </c>
      <c r="Q15" t="e">
        <f t="shared" ca="1" si="2"/>
        <v>#N/A</v>
      </c>
      <c r="R15" t="e">
        <f t="shared" ca="1" si="2"/>
        <v>#N/A</v>
      </c>
    </row>
    <row r="16" spans="1:18" x14ac:dyDescent="0.25">
      <c r="A16">
        <v>14</v>
      </c>
      <c r="B16">
        <f t="shared" si="0"/>
        <v>3.7179487179487176</v>
      </c>
      <c r="C16">
        <f t="shared" ca="1" si="3"/>
        <v>3.8384850023302537</v>
      </c>
      <c r="D16">
        <f t="shared" ca="1" si="4"/>
        <v>0.58852969951605094</v>
      </c>
      <c r="E16" s="27">
        <f t="shared" ca="1" si="5"/>
        <v>4</v>
      </c>
      <c r="F16" s="1" t="str">
        <f t="shared" ca="1" si="6"/>
        <v>3.84</v>
      </c>
      <c r="G16" t="str">
        <f t="shared" ca="1" si="1"/>
        <v>4
(3.84)</v>
      </c>
      <c r="H16" t="e">
        <f t="shared" ca="1" si="7"/>
        <v>#N/A</v>
      </c>
      <c r="I16" t="e">
        <f t="shared" ca="1" si="2"/>
        <v>#N/A</v>
      </c>
      <c r="J16" t="e">
        <f t="shared" ca="1" si="2"/>
        <v>#N/A</v>
      </c>
      <c r="K16" t="e">
        <f t="shared" ca="1" si="2"/>
        <v>#N/A</v>
      </c>
      <c r="L16">
        <f t="shared" ca="1" si="2"/>
        <v>0.58852969951605094</v>
      </c>
      <c r="M16" t="e">
        <f t="shared" ca="1" si="2"/>
        <v>#N/A</v>
      </c>
      <c r="N16" t="e">
        <f t="shared" ca="1" si="2"/>
        <v>#N/A</v>
      </c>
      <c r="O16" t="e">
        <f t="shared" ca="1" si="2"/>
        <v>#N/A</v>
      </c>
      <c r="P16" t="e">
        <f t="shared" ca="1" si="2"/>
        <v>#N/A</v>
      </c>
      <c r="Q16" t="e">
        <f t="shared" ca="1" si="2"/>
        <v>#N/A</v>
      </c>
      <c r="R16" t="e">
        <f t="shared" ca="1" si="2"/>
        <v>#N/A</v>
      </c>
    </row>
    <row r="17" spans="1:18" x14ac:dyDescent="0.25">
      <c r="A17">
        <v>15</v>
      </c>
      <c r="B17">
        <f t="shared" si="0"/>
        <v>3.974358974358974</v>
      </c>
      <c r="C17">
        <f t="shared" ca="1" si="3"/>
        <v>3.9759394612004999</v>
      </c>
      <c r="D17">
        <f t="shared" ca="1" si="4"/>
        <v>0.85319913235750633</v>
      </c>
      <c r="E17" s="27">
        <f t="shared" ca="1" si="5"/>
        <v>4</v>
      </c>
      <c r="F17" s="1" t="str">
        <f t="shared" ca="1" si="6"/>
        <v>3.98</v>
      </c>
      <c r="G17" t="str">
        <f t="shared" ca="1" si="1"/>
        <v>4
(3.98)</v>
      </c>
      <c r="H17" t="e">
        <f t="shared" ca="1" si="7"/>
        <v>#N/A</v>
      </c>
      <c r="I17" t="e">
        <f t="shared" ca="1" si="2"/>
        <v>#N/A</v>
      </c>
      <c r="J17" t="e">
        <f t="shared" ca="1" si="2"/>
        <v>#N/A</v>
      </c>
      <c r="K17" t="e">
        <f t="shared" ca="1" si="2"/>
        <v>#N/A</v>
      </c>
      <c r="L17">
        <f t="shared" ca="1" si="2"/>
        <v>0.85319913235750633</v>
      </c>
      <c r="M17" t="e">
        <f t="shared" ca="1" si="2"/>
        <v>#N/A</v>
      </c>
      <c r="N17" t="e">
        <f t="shared" ca="1" si="2"/>
        <v>#N/A</v>
      </c>
      <c r="O17" t="e">
        <f t="shared" ca="1" si="2"/>
        <v>#N/A</v>
      </c>
      <c r="P17" t="e">
        <f t="shared" ca="1" si="2"/>
        <v>#N/A</v>
      </c>
      <c r="Q17" t="e">
        <f t="shared" ca="1" si="2"/>
        <v>#N/A</v>
      </c>
      <c r="R17" t="e">
        <f t="shared" ca="1" si="2"/>
        <v>#N/A</v>
      </c>
    </row>
    <row r="18" spans="1:18" x14ac:dyDescent="0.25">
      <c r="A18">
        <v>16</v>
      </c>
      <c r="B18">
        <f t="shared" si="0"/>
        <v>4.2307692307692299</v>
      </c>
      <c r="C18">
        <f t="shared" ca="1" si="3"/>
        <v>4.3345084624354664</v>
      </c>
      <c r="D18">
        <f t="shared" ca="1" si="4"/>
        <v>0.36596010321637418</v>
      </c>
      <c r="E18" s="27">
        <f t="shared" ca="1" si="5"/>
        <v>4</v>
      </c>
      <c r="F18" s="1" t="str">
        <f t="shared" ca="1" si="6"/>
        <v>4.33</v>
      </c>
      <c r="G18" t="str">
        <f t="shared" ca="1" si="1"/>
        <v>4
(4.33)</v>
      </c>
      <c r="H18" t="e">
        <f t="shared" ca="1" si="7"/>
        <v>#N/A</v>
      </c>
      <c r="I18" t="e">
        <f t="shared" ca="1" si="7"/>
        <v>#N/A</v>
      </c>
      <c r="J18" t="e">
        <f t="shared" ca="1" si="7"/>
        <v>#N/A</v>
      </c>
      <c r="K18" t="e">
        <f t="shared" ca="1" si="7"/>
        <v>#N/A</v>
      </c>
      <c r="L18">
        <f t="shared" ca="1" si="7"/>
        <v>0.36596010321637418</v>
      </c>
      <c r="M18" t="e">
        <f t="shared" ca="1" si="7"/>
        <v>#N/A</v>
      </c>
      <c r="N18" t="e">
        <f t="shared" ca="1" si="7"/>
        <v>#N/A</v>
      </c>
      <c r="O18" t="e">
        <f t="shared" ca="1" si="7"/>
        <v>#N/A</v>
      </c>
      <c r="P18" t="e">
        <f t="shared" ca="1" si="7"/>
        <v>#N/A</v>
      </c>
      <c r="Q18" t="e">
        <f t="shared" ca="1" si="7"/>
        <v>#N/A</v>
      </c>
      <c r="R18" t="e">
        <f t="shared" ca="1" si="7"/>
        <v>#N/A</v>
      </c>
    </row>
    <row r="19" spans="1:18" x14ac:dyDescent="0.25">
      <c r="A19">
        <v>17</v>
      </c>
      <c r="B19">
        <f t="shared" si="0"/>
        <v>4.4871794871794872</v>
      </c>
      <c r="C19">
        <f t="shared" ca="1" si="3"/>
        <v>4.5884989415752404</v>
      </c>
      <c r="D19">
        <f t="shared" ca="1" si="4"/>
        <v>0.66315794502709335</v>
      </c>
      <c r="E19" s="27">
        <f t="shared" ca="1" si="5"/>
        <v>5</v>
      </c>
      <c r="F19" s="1" t="str">
        <f t="shared" ca="1" si="6"/>
        <v>4.59</v>
      </c>
      <c r="G19" t="str">
        <f t="shared" ca="1" si="1"/>
        <v>5
(4.59)</v>
      </c>
      <c r="H19" t="e">
        <f t="shared" ca="1" si="7"/>
        <v>#N/A</v>
      </c>
      <c r="I19" t="e">
        <f t="shared" ca="1" si="7"/>
        <v>#N/A</v>
      </c>
      <c r="J19" t="e">
        <f t="shared" ca="1" si="7"/>
        <v>#N/A</v>
      </c>
      <c r="K19" t="e">
        <f t="shared" ca="1" si="7"/>
        <v>#N/A</v>
      </c>
      <c r="L19" t="e">
        <f t="shared" ca="1" si="7"/>
        <v>#N/A</v>
      </c>
      <c r="M19">
        <f t="shared" ca="1" si="7"/>
        <v>0.66315794502709335</v>
      </c>
      <c r="N19" t="e">
        <f t="shared" ca="1" si="7"/>
        <v>#N/A</v>
      </c>
      <c r="O19" t="e">
        <f t="shared" ca="1" si="7"/>
        <v>#N/A</v>
      </c>
      <c r="P19" t="e">
        <f t="shared" ca="1" si="7"/>
        <v>#N/A</v>
      </c>
      <c r="Q19" t="e">
        <f t="shared" ca="1" si="7"/>
        <v>#N/A</v>
      </c>
      <c r="R19" t="e">
        <f t="shared" ca="1" si="7"/>
        <v>#N/A</v>
      </c>
    </row>
    <row r="20" spans="1:18" x14ac:dyDescent="0.25">
      <c r="A20">
        <v>18</v>
      </c>
      <c r="B20">
        <f t="shared" si="0"/>
        <v>4.7435897435897427</v>
      </c>
      <c r="C20">
        <f t="shared" ca="1" si="3"/>
        <v>4.7270226317749975</v>
      </c>
      <c r="D20">
        <f t="shared" ca="1" si="4"/>
        <v>0.21413765428373638</v>
      </c>
      <c r="E20" s="27">
        <f t="shared" ca="1" si="5"/>
        <v>5</v>
      </c>
      <c r="F20" s="1" t="str">
        <f t="shared" ca="1" si="6"/>
        <v>4.73</v>
      </c>
      <c r="G20" t="str">
        <f t="shared" ca="1" si="1"/>
        <v>5
(4.73)</v>
      </c>
      <c r="H20" t="e">
        <f t="shared" ca="1" si="7"/>
        <v>#N/A</v>
      </c>
      <c r="I20" t="e">
        <f t="shared" ca="1" si="7"/>
        <v>#N/A</v>
      </c>
      <c r="J20" t="e">
        <f t="shared" ca="1" si="7"/>
        <v>#N/A</v>
      </c>
      <c r="K20" t="e">
        <f t="shared" ca="1" si="7"/>
        <v>#N/A</v>
      </c>
      <c r="L20" t="e">
        <f t="shared" ca="1" si="7"/>
        <v>#N/A</v>
      </c>
      <c r="M20">
        <f t="shared" ca="1" si="7"/>
        <v>0.21413765428373638</v>
      </c>
      <c r="N20" t="e">
        <f t="shared" ca="1" si="7"/>
        <v>#N/A</v>
      </c>
      <c r="O20" t="e">
        <f t="shared" ca="1" si="7"/>
        <v>#N/A</v>
      </c>
      <c r="P20" t="e">
        <f t="shared" ca="1" si="7"/>
        <v>#N/A</v>
      </c>
      <c r="Q20" t="e">
        <f t="shared" ca="1" si="7"/>
        <v>#N/A</v>
      </c>
      <c r="R20" t="e">
        <f t="shared" ca="1" si="7"/>
        <v>#N/A</v>
      </c>
    </row>
    <row r="21" spans="1:18" x14ac:dyDescent="0.25">
      <c r="A21">
        <v>19</v>
      </c>
      <c r="B21">
        <f t="shared" si="0"/>
        <v>5</v>
      </c>
      <c r="C21">
        <f t="shared" ca="1" si="3"/>
        <v>4.8823995739728865</v>
      </c>
      <c r="D21">
        <f t="shared" ca="1" si="4"/>
        <v>0.4868262307719462</v>
      </c>
      <c r="E21" s="27">
        <f t="shared" ca="1" si="5"/>
        <v>5</v>
      </c>
      <c r="F21" s="1" t="str">
        <f t="shared" ca="1" si="6"/>
        <v>4.88</v>
      </c>
      <c r="G21" t="str">
        <f t="shared" ca="1" si="1"/>
        <v>5
(4.88)</v>
      </c>
      <c r="H21" t="e">
        <f t="shared" ca="1" si="7"/>
        <v>#N/A</v>
      </c>
      <c r="I21" t="e">
        <f t="shared" ca="1" si="7"/>
        <v>#N/A</v>
      </c>
      <c r="J21" t="e">
        <f t="shared" ca="1" si="7"/>
        <v>#N/A</v>
      </c>
      <c r="K21" t="e">
        <f t="shared" ca="1" si="7"/>
        <v>#N/A</v>
      </c>
      <c r="L21" t="e">
        <f t="shared" ca="1" si="7"/>
        <v>#N/A</v>
      </c>
      <c r="M21">
        <f t="shared" ca="1" si="7"/>
        <v>0.4868262307719462</v>
      </c>
      <c r="N21" t="e">
        <f t="shared" ca="1" si="7"/>
        <v>#N/A</v>
      </c>
      <c r="O21" t="e">
        <f t="shared" ca="1" si="7"/>
        <v>#N/A</v>
      </c>
      <c r="P21" t="e">
        <f t="shared" ca="1" si="7"/>
        <v>#N/A</v>
      </c>
      <c r="Q21" t="e">
        <f t="shared" ca="1" si="7"/>
        <v>#N/A</v>
      </c>
      <c r="R21" t="e">
        <f t="shared" ca="1" si="7"/>
        <v>#N/A</v>
      </c>
    </row>
    <row r="22" spans="1:18" x14ac:dyDescent="0.25">
      <c r="A22">
        <v>20</v>
      </c>
      <c r="B22">
        <f t="shared" si="0"/>
        <v>5.2564102564102555</v>
      </c>
      <c r="C22">
        <f t="shared" ca="1" si="3"/>
        <v>5.2915948863327653</v>
      </c>
      <c r="D22">
        <f t="shared" ca="1" si="4"/>
        <v>0.80941569947420655</v>
      </c>
      <c r="E22" s="27">
        <f t="shared" ca="1" si="5"/>
        <v>5</v>
      </c>
      <c r="F22" s="1" t="str">
        <f t="shared" ca="1" si="6"/>
        <v>5.29</v>
      </c>
      <c r="G22" t="str">
        <f t="shared" ca="1" si="1"/>
        <v>5
(5.29)</v>
      </c>
      <c r="H22" t="e">
        <f t="shared" ca="1" si="7"/>
        <v>#N/A</v>
      </c>
      <c r="I22" t="e">
        <f t="shared" ca="1" si="7"/>
        <v>#N/A</v>
      </c>
      <c r="J22" t="e">
        <f t="shared" ca="1" si="7"/>
        <v>#N/A</v>
      </c>
      <c r="K22" t="e">
        <f t="shared" ca="1" si="7"/>
        <v>#N/A</v>
      </c>
      <c r="L22" t="e">
        <f t="shared" ca="1" si="7"/>
        <v>#N/A</v>
      </c>
      <c r="M22">
        <f t="shared" ca="1" si="7"/>
        <v>0.80941569947420655</v>
      </c>
      <c r="N22" t="e">
        <f t="shared" ca="1" si="7"/>
        <v>#N/A</v>
      </c>
      <c r="O22" t="e">
        <f t="shared" ca="1" si="7"/>
        <v>#N/A</v>
      </c>
      <c r="P22" t="e">
        <f t="shared" ca="1" si="7"/>
        <v>#N/A</v>
      </c>
      <c r="Q22" t="e">
        <f t="shared" ca="1" si="7"/>
        <v>#N/A</v>
      </c>
      <c r="R22" t="e">
        <f t="shared" ca="1" si="7"/>
        <v>#N/A</v>
      </c>
    </row>
    <row r="23" spans="1:18" x14ac:dyDescent="0.25">
      <c r="A23">
        <v>21</v>
      </c>
      <c r="B23">
        <f t="shared" si="0"/>
        <v>5.5128205128205128</v>
      </c>
      <c r="C23">
        <f t="shared" ca="1" si="3"/>
        <v>5.4896600152230466</v>
      </c>
      <c r="D23">
        <f t="shared" ca="1" si="4"/>
        <v>0.28199369330718727</v>
      </c>
      <c r="E23" s="27">
        <f t="shared" ca="1" si="5"/>
        <v>5</v>
      </c>
      <c r="F23" s="1" t="str">
        <f t="shared" ca="1" si="6"/>
        <v>5.49</v>
      </c>
      <c r="G23" t="str">
        <f t="shared" ca="1" si="1"/>
        <v>5
(5.49)</v>
      </c>
      <c r="H23" t="e">
        <f t="shared" ca="1" si="7"/>
        <v>#N/A</v>
      </c>
      <c r="I23" t="e">
        <f t="shared" ca="1" si="7"/>
        <v>#N/A</v>
      </c>
      <c r="J23" t="e">
        <f t="shared" ca="1" si="7"/>
        <v>#N/A</v>
      </c>
      <c r="K23" t="e">
        <f t="shared" ca="1" si="7"/>
        <v>#N/A</v>
      </c>
      <c r="L23" t="e">
        <f t="shared" ca="1" si="7"/>
        <v>#N/A</v>
      </c>
      <c r="M23">
        <f t="shared" ca="1" si="7"/>
        <v>0.28199369330718727</v>
      </c>
      <c r="N23" t="e">
        <f t="shared" ca="1" si="7"/>
        <v>#N/A</v>
      </c>
      <c r="O23" t="e">
        <f t="shared" ca="1" si="7"/>
        <v>#N/A</v>
      </c>
      <c r="P23" t="e">
        <f t="shared" ca="1" si="7"/>
        <v>#N/A</v>
      </c>
      <c r="Q23" t="e">
        <f t="shared" ca="1" si="7"/>
        <v>#N/A</v>
      </c>
      <c r="R23" t="e">
        <f t="shared" ca="1" si="7"/>
        <v>#N/A</v>
      </c>
    </row>
    <row r="24" spans="1:18" x14ac:dyDescent="0.25">
      <c r="A24">
        <v>22</v>
      </c>
      <c r="B24">
        <f t="shared" si="0"/>
        <v>5.7692307692307683</v>
      </c>
      <c r="C24">
        <f t="shared" ca="1" si="3"/>
        <v>5.8392687732072694</v>
      </c>
      <c r="D24">
        <f t="shared" ca="1" si="4"/>
        <v>0.61603515821665411</v>
      </c>
      <c r="E24" s="27">
        <f t="shared" ca="1" si="5"/>
        <v>6</v>
      </c>
      <c r="F24" s="1" t="str">
        <f t="shared" ca="1" si="6"/>
        <v>5.84</v>
      </c>
      <c r="G24" t="str">
        <f t="shared" ca="1" si="1"/>
        <v>6
(5.84)</v>
      </c>
      <c r="H24" t="e">
        <f t="shared" ca="1" si="7"/>
        <v>#N/A</v>
      </c>
      <c r="I24" t="e">
        <f t="shared" ca="1" si="7"/>
        <v>#N/A</v>
      </c>
      <c r="J24" t="e">
        <f t="shared" ca="1" si="7"/>
        <v>#N/A</v>
      </c>
      <c r="K24" t="e">
        <f t="shared" ca="1" si="7"/>
        <v>#N/A</v>
      </c>
      <c r="L24" t="e">
        <f t="shared" ca="1" si="7"/>
        <v>#N/A</v>
      </c>
      <c r="M24" t="e">
        <f t="shared" ca="1" si="7"/>
        <v>#N/A</v>
      </c>
      <c r="N24">
        <f t="shared" ca="1" si="7"/>
        <v>0.61603515821665411</v>
      </c>
      <c r="O24" t="e">
        <f t="shared" ca="1" si="7"/>
        <v>#N/A</v>
      </c>
      <c r="P24" t="e">
        <f t="shared" ca="1" si="7"/>
        <v>#N/A</v>
      </c>
      <c r="Q24" t="e">
        <f t="shared" ca="1" si="7"/>
        <v>#N/A</v>
      </c>
      <c r="R24" t="e">
        <f t="shared" ca="1" si="7"/>
        <v>#N/A</v>
      </c>
    </row>
    <row r="25" spans="1:18" x14ac:dyDescent="0.25">
      <c r="A25">
        <v>23</v>
      </c>
      <c r="B25">
        <f t="shared" si="0"/>
        <v>6.0256410256410255</v>
      </c>
      <c r="C25">
        <f t="shared" ca="1" si="3"/>
        <v>5.9047604831296594</v>
      </c>
      <c r="D25">
        <f t="shared" ca="1" si="4"/>
        <v>0.15861789620671657</v>
      </c>
      <c r="E25" s="27">
        <f t="shared" ca="1" si="5"/>
        <v>6</v>
      </c>
      <c r="F25" s="1" t="str">
        <f t="shared" ca="1" si="6"/>
        <v>5.90</v>
      </c>
      <c r="G25" t="str">
        <f t="shared" ca="1" si="1"/>
        <v>6
(5.90)</v>
      </c>
      <c r="H25" t="e">
        <f t="shared" ca="1" si="7"/>
        <v>#N/A</v>
      </c>
      <c r="I25" t="e">
        <f t="shared" ca="1" si="7"/>
        <v>#N/A</v>
      </c>
      <c r="J25" t="e">
        <f t="shared" ca="1" si="7"/>
        <v>#N/A</v>
      </c>
      <c r="K25" t="e">
        <f t="shared" ca="1" si="7"/>
        <v>#N/A</v>
      </c>
      <c r="L25" t="e">
        <f t="shared" ca="1" si="7"/>
        <v>#N/A</v>
      </c>
      <c r="M25" t="e">
        <f t="shared" ca="1" si="7"/>
        <v>#N/A</v>
      </c>
      <c r="N25">
        <f t="shared" ca="1" si="7"/>
        <v>0.15861789620671657</v>
      </c>
      <c r="O25" t="e">
        <f t="shared" ca="1" si="7"/>
        <v>#N/A</v>
      </c>
      <c r="P25" t="e">
        <f t="shared" ca="1" si="7"/>
        <v>#N/A</v>
      </c>
      <c r="Q25" t="e">
        <f t="shared" ca="1" si="7"/>
        <v>#N/A</v>
      </c>
      <c r="R25" t="e">
        <f t="shared" ca="1" si="7"/>
        <v>#N/A</v>
      </c>
    </row>
    <row r="26" spans="1:18" x14ac:dyDescent="0.25">
      <c r="A26">
        <v>24</v>
      </c>
      <c r="B26">
        <f t="shared" si="0"/>
        <v>6.282051282051281</v>
      </c>
      <c r="C26">
        <f t="shared" ca="1" si="3"/>
        <v>6.3119068810944947</v>
      </c>
      <c r="D26">
        <f t="shared" ca="1" si="4"/>
        <v>0.43950896458226085</v>
      </c>
      <c r="E26" s="27">
        <f t="shared" ca="1" si="5"/>
        <v>6</v>
      </c>
      <c r="F26" s="1" t="str">
        <f t="shared" ca="1" si="6"/>
        <v>6.31</v>
      </c>
      <c r="G26" t="str">
        <f t="shared" ca="1" si="1"/>
        <v>6
(6.31)</v>
      </c>
      <c r="H26" t="e">
        <f t="shared" ca="1" si="7"/>
        <v>#N/A</v>
      </c>
      <c r="I26" t="e">
        <f t="shared" ca="1" si="7"/>
        <v>#N/A</v>
      </c>
      <c r="J26" t="e">
        <f t="shared" ca="1" si="7"/>
        <v>#N/A</v>
      </c>
      <c r="K26" t="e">
        <f t="shared" ca="1" si="7"/>
        <v>#N/A</v>
      </c>
      <c r="L26" t="e">
        <f t="shared" ca="1" si="7"/>
        <v>#N/A</v>
      </c>
      <c r="M26" t="e">
        <f t="shared" ca="1" si="7"/>
        <v>#N/A</v>
      </c>
      <c r="N26">
        <f t="shared" ca="1" si="7"/>
        <v>0.43950896458226085</v>
      </c>
      <c r="O26" t="e">
        <f t="shared" ca="1" si="7"/>
        <v>#N/A</v>
      </c>
      <c r="P26" t="e">
        <f t="shared" ca="1" si="7"/>
        <v>#N/A</v>
      </c>
      <c r="Q26" t="e">
        <f t="shared" ca="1" si="7"/>
        <v>#N/A</v>
      </c>
      <c r="R26" t="e">
        <f t="shared" ca="1" si="7"/>
        <v>#N/A</v>
      </c>
    </row>
    <row r="27" spans="1:18" x14ac:dyDescent="0.25">
      <c r="A27">
        <v>25</v>
      </c>
      <c r="B27">
        <f t="shared" si="0"/>
        <v>6.5384615384615383</v>
      </c>
      <c r="C27">
        <f t="shared" ca="1" si="3"/>
        <v>6.55100872797252</v>
      </c>
      <c r="D27">
        <f t="shared" ca="1" si="4"/>
        <v>0.69771767827350861</v>
      </c>
      <c r="E27" s="27">
        <f t="shared" ca="1" si="5"/>
        <v>7</v>
      </c>
      <c r="F27" s="1" t="str">
        <f t="shared" ca="1" si="6"/>
        <v>6.55</v>
      </c>
      <c r="G27" t="str">
        <f t="shared" ca="1" si="1"/>
        <v>7
(6.55)</v>
      </c>
      <c r="H27" t="e">
        <f t="shared" ca="1" si="7"/>
        <v>#N/A</v>
      </c>
      <c r="I27" t="e">
        <f t="shared" ca="1" si="7"/>
        <v>#N/A</v>
      </c>
      <c r="J27" t="e">
        <f t="shared" ca="1" si="7"/>
        <v>#N/A</v>
      </c>
      <c r="K27" t="e">
        <f t="shared" ca="1" si="7"/>
        <v>#N/A</v>
      </c>
      <c r="L27" t="e">
        <f t="shared" ca="1" si="7"/>
        <v>#N/A</v>
      </c>
      <c r="M27" t="e">
        <f t="shared" ca="1" si="7"/>
        <v>#N/A</v>
      </c>
      <c r="N27" t="e">
        <f t="shared" ca="1" si="7"/>
        <v>#N/A</v>
      </c>
      <c r="O27">
        <f t="shared" ca="1" si="7"/>
        <v>0.69771767827350861</v>
      </c>
      <c r="P27" t="e">
        <f t="shared" ca="1" si="7"/>
        <v>#N/A</v>
      </c>
      <c r="Q27" t="e">
        <f t="shared" ca="1" si="7"/>
        <v>#N/A</v>
      </c>
      <c r="R27" t="e">
        <f t="shared" ca="1" si="7"/>
        <v>#N/A</v>
      </c>
    </row>
    <row r="28" spans="1:18" x14ac:dyDescent="0.25">
      <c r="A28">
        <v>26</v>
      </c>
      <c r="B28">
        <f t="shared" si="0"/>
        <v>6.7948717948717938</v>
      </c>
      <c r="C28">
        <f t="shared" ca="1" si="3"/>
        <v>6.7903184374262082</v>
      </c>
      <c r="D28">
        <f t="shared" ca="1" si="4"/>
        <v>0.22749451555466887</v>
      </c>
      <c r="E28" s="27">
        <f t="shared" ca="1" si="5"/>
        <v>7</v>
      </c>
      <c r="F28" s="1" t="str">
        <f t="shared" ca="1" si="6"/>
        <v>6.79</v>
      </c>
      <c r="G28" t="str">
        <f t="shared" ca="1" si="1"/>
        <v>7
(6.79)</v>
      </c>
      <c r="H28" t="e">
        <f t="shared" ca="1" si="7"/>
        <v>#N/A</v>
      </c>
      <c r="I28" t="e">
        <f t="shared" ca="1" si="7"/>
        <v>#N/A</v>
      </c>
      <c r="J28" t="e">
        <f t="shared" ca="1" si="7"/>
        <v>#N/A</v>
      </c>
      <c r="K28" t="e">
        <f t="shared" ca="1" si="7"/>
        <v>#N/A</v>
      </c>
      <c r="L28" t="e">
        <f t="shared" ca="1" si="7"/>
        <v>#N/A</v>
      </c>
      <c r="M28" t="e">
        <f t="shared" ca="1" si="7"/>
        <v>#N/A</v>
      </c>
      <c r="N28" t="e">
        <f t="shared" ca="1" si="7"/>
        <v>#N/A</v>
      </c>
      <c r="O28">
        <f t="shared" ca="1" si="7"/>
        <v>0.22749451555466887</v>
      </c>
      <c r="P28" t="e">
        <f t="shared" ca="1" si="7"/>
        <v>#N/A</v>
      </c>
      <c r="Q28" t="e">
        <f t="shared" ca="1" si="7"/>
        <v>#N/A</v>
      </c>
      <c r="R28" t="e">
        <f t="shared" ca="1" si="7"/>
        <v>#N/A</v>
      </c>
    </row>
    <row r="29" spans="1:18" x14ac:dyDescent="0.25">
      <c r="A29">
        <v>27</v>
      </c>
      <c r="B29">
        <f t="shared" si="0"/>
        <v>7.0512820512820511</v>
      </c>
      <c r="C29">
        <f t="shared" ca="1" si="3"/>
        <v>7.0527527168867357</v>
      </c>
      <c r="D29">
        <f t="shared" ca="1" si="4"/>
        <v>0.57308048851844828</v>
      </c>
      <c r="E29" s="27">
        <f t="shared" ca="1" si="5"/>
        <v>7</v>
      </c>
      <c r="F29" s="1" t="str">
        <f t="shared" ca="1" si="6"/>
        <v>7.05</v>
      </c>
      <c r="G29" t="str">
        <f t="shared" ca="1" si="1"/>
        <v>7
(7.05)</v>
      </c>
      <c r="H29" t="e">
        <f t="shared" ca="1" si="7"/>
        <v>#N/A</v>
      </c>
      <c r="I29" t="e">
        <f t="shared" ca="1" si="7"/>
        <v>#N/A</v>
      </c>
      <c r="J29" t="e">
        <f t="shared" ca="1" si="7"/>
        <v>#N/A</v>
      </c>
      <c r="K29" t="e">
        <f t="shared" ca="1" si="7"/>
        <v>#N/A</v>
      </c>
      <c r="L29" t="e">
        <f t="shared" ca="1" si="7"/>
        <v>#N/A</v>
      </c>
      <c r="M29" t="e">
        <f t="shared" ca="1" si="7"/>
        <v>#N/A</v>
      </c>
      <c r="N29" t="e">
        <f t="shared" ca="1" si="7"/>
        <v>#N/A</v>
      </c>
      <c r="O29">
        <f t="shared" ca="1" si="7"/>
        <v>0.57308048851844828</v>
      </c>
      <c r="P29" t="e">
        <f t="shared" ca="1" si="7"/>
        <v>#N/A</v>
      </c>
      <c r="Q29" t="e">
        <f t="shared" ca="1" si="7"/>
        <v>#N/A</v>
      </c>
      <c r="R29" t="e">
        <f t="shared" ca="1" si="7"/>
        <v>#N/A</v>
      </c>
    </row>
    <row r="30" spans="1:18" x14ac:dyDescent="0.25">
      <c r="A30">
        <v>28</v>
      </c>
      <c r="B30">
        <f t="shared" si="0"/>
        <v>7.3076923076923066</v>
      </c>
      <c r="C30">
        <f t="shared" ca="1" si="3"/>
        <v>7.2604045555999912</v>
      </c>
      <c r="D30">
        <f t="shared" ca="1" si="4"/>
        <v>0.87367082954376518</v>
      </c>
      <c r="E30" s="27">
        <f t="shared" ca="1" si="5"/>
        <v>7</v>
      </c>
      <c r="F30" s="1" t="str">
        <f t="shared" ca="1" si="6"/>
        <v>7.26</v>
      </c>
      <c r="G30" t="str">
        <f t="shared" ca="1" si="1"/>
        <v>7
(7.26)</v>
      </c>
      <c r="H30" t="e">
        <f t="shared" ca="1" si="7"/>
        <v>#N/A</v>
      </c>
      <c r="I30" t="e">
        <f t="shared" ca="1" si="7"/>
        <v>#N/A</v>
      </c>
      <c r="J30" t="e">
        <f t="shared" ca="1" si="7"/>
        <v>#N/A</v>
      </c>
      <c r="K30" t="e">
        <f t="shared" ca="1" si="7"/>
        <v>#N/A</v>
      </c>
      <c r="L30" t="e">
        <f t="shared" ca="1" si="7"/>
        <v>#N/A</v>
      </c>
      <c r="M30" t="e">
        <f t="shared" ca="1" si="7"/>
        <v>#N/A</v>
      </c>
      <c r="N30" t="e">
        <f t="shared" ca="1" si="7"/>
        <v>#N/A</v>
      </c>
      <c r="O30">
        <f t="shared" ca="1" si="7"/>
        <v>0.87367082954376518</v>
      </c>
      <c r="P30" t="e">
        <f t="shared" ca="1" si="7"/>
        <v>#N/A</v>
      </c>
      <c r="Q30" t="e">
        <f t="shared" ca="1" si="7"/>
        <v>#N/A</v>
      </c>
      <c r="R30" t="e">
        <f t="shared" ca="1" si="7"/>
        <v>#N/A</v>
      </c>
    </row>
    <row r="31" spans="1:18" x14ac:dyDescent="0.25">
      <c r="A31">
        <v>29</v>
      </c>
      <c r="B31">
        <f t="shared" si="0"/>
        <v>7.5641025641025639</v>
      </c>
      <c r="C31">
        <f t="shared" ca="1" si="3"/>
        <v>7.4569751941081144</v>
      </c>
      <c r="D31">
        <f t="shared" ca="1" si="4"/>
        <v>0.32041719548316083</v>
      </c>
      <c r="E31" s="27">
        <f t="shared" ca="1" si="5"/>
        <v>7</v>
      </c>
      <c r="F31" s="1" t="str">
        <f t="shared" ca="1" si="6"/>
        <v>7.46</v>
      </c>
      <c r="G31" t="str">
        <f t="shared" ca="1" si="1"/>
        <v>7
(7.46)</v>
      </c>
      <c r="H31" t="e">
        <f t="shared" ca="1" si="7"/>
        <v>#N/A</v>
      </c>
      <c r="I31" t="e">
        <f t="shared" ca="1" si="7"/>
        <v>#N/A</v>
      </c>
      <c r="J31" t="e">
        <f t="shared" ca="1" si="7"/>
        <v>#N/A</v>
      </c>
      <c r="K31" t="e">
        <f t="shared" ca="1" si="7"/>
        <v>#N/A</v>
      </c>
      <c r="L31" t="e">
        <f t="shared" ca="1" si="7"/>
        <v>#N/A</v>
      </c>
      <c r="M31" t="e">
        <f t="shared" ca="1" si="7"/>
        <v>#N/A</v>
      </c>
      <c r="N31" t="e">
        <f t="shared" ca="1" si="7"/>
        <v>#N/A</v>
      </c>
      <c r="O31">
        <f t="shared" ca="1" si="7"/>
        <v>0.32041719548316083</v>
      </c>
      <c r="P31" t="e">
        <f t="shared" ca="1" si="7"/>
        <v>#N/A</v>
      </c>
      <c r="Q31" t="e">
        <f t="shared" ca="1" si="7"/>
        <v>#N/A</v>
      </c>
      <c r="R31" t="e">
        <f t="shared" ca="1" si="7"/>
        <v>#N/A</v>
      </c>
    </row>
    <row r="32" spans="1:18" x14ac:dyDescent="0.25">
      <c r="A32">
        <v>30</v>
      </c>
      <c r="B32">
        <f t="shared" si="0"/>
        <v>7.8205128205128194</v>
      </c>
      <c r="C32">
        <f t="shared" ca="1" si="3"/>
        <v>7.885684981639459</v>
      </c>
      <c r="D32">
        <f t="shared" ca="1" si="4"/>
        <v>0.63408005276842938</v>
      </c>
      <c r="E32" s="27">
        <f t="shared" ca="1" si="5"/>
        <v>8</v>
      </c>
      <c r="F32" s="1" t="str">
        <f t="shared" ca="1" si="6"/>
        <v>7.89</v>
      </c>
      <c r="G32" t="str">
        <f t="shared" ca="1" si="1"/>
        <v>8
(7.89)</v>
      </c>
      <c r="H32" t="e">
        <f t="shared" ca="1" si="7"/>
        <v>#N/A</v>
      </c>
      <c r="I32" t="e">
        <f t="shared" ca="1" si="7"/>
        <v>#N/A</v>
      </c>
      <c r="J32" t="e">
        <f t="shared" ca="1" si="7"/>
        <v>#N/A</v>
      </c>
      <c r="K32" t="e">
        <f t="shared" ca="1" si="7"/>
        <v>#N/A</v>
      </c>
      <c r="L32" t="e">
        <f t="shared" ca="1" si="7"/>
        <v>#N/A</v>
      </c>
      <c r="M32" t="e">
        <f t="shared" ca="1" si="7"/>
        <v>#N/A</v>
      </c>
      <c r="N32" t="e">
        <f t="shared" ca="1" si="7"/>
        <v>#N/A</v>
      </c>
      <c r="O32" t="e">
        <f t="shared" ca="1" si="7"/>
        <v>#N/A</v>
      </c>
      <c r="P32">
        <f t="shared" ca="1" si="7"/>
        <v>0.63408005276842938</v>
      </c>
      <c r="Q32" t="e">
        <f t="shared" ca="1" si="7"/>
        <v>#N/A</v>
      </c>
      <c r="R32" t="e">
        <f t="shared" ca="1" si="7"/>
        <v>#N/A</v>
      </c>
    </row>
    <row r="33" spans="1:18" x14ac:dyDescent="0.25">
      <c r="A33">
        <v>31</v>
      </c>
      <c r="B33">
        <f t="shared" si="0"/>
        <v>8.0769230769230766</v>
      </c>
      <c r="C33">
        <f t="shared" ca="1" si="3"/>
        <v>8.2021184600508796</v>
      </c>
      <c r="D33">
        <f t="shared" ca="1" si="4"/>
        <v>0.178685266692932</v>
      </c>
      <c r="E33" s="27">
        <f t="shared" ca="1" si="5"/>
        <v>8</v>
      </c>
      <c r="F33" s="1" t="str">
        <f t="shared" ca="1" si="6"/>
        <v>8.20</v>
      </c>
      <c r="G33" t="str">
        <f t="shared" ca="1" si="1"/>
        <v>8
(8.20)</v>
      </c>
      <c r="H33" t="e">
        <f t="shared" ca="1" si="7"/>
        <v>#N/A</v>
      </c>
      <c r="I33" t="e">
        <f t="shared" ca="1" si="7"/>
        <v>#N/A</v>
      </c>
      <c r="J33" t="e">
        <f t="shared" ca="1" si="7"/>
        <v>#N/A</v>
      </c>
      <c r="K33" t="e">
        <f t="shared" ca="1" si="7"/>
        <v>#N/A</v>
      </c>
      <c r="L33" t="e">
        <f t="shared" ca="1" si="7"/>
        <v>#N/A</v>
      </c>
      <c r="M33" t="e">
        <f t="shared" ca="1" si="7"/>
        <v>#N/A</v>
      </c>
      <c r="N33" t="e">
        <f t="shared" ca="1" si="7"/>
        <v>#N/A</v>
      </c>
      <c r="O33" t="e">
        <f t="shared" ca="1" si="7"/>
        <v>#N/A</v>
      </c>
      <c r="P33">
        <f t="shared" ca="1" si="7"/>
        <v>0.178685266692932</v>
      </c>
      <c r="Q33" t="e">
        <f t="shared" ca="1" si="7"/>
        <v>#N/A</v>
      </c>
      <c r="R33" t="e">
        <f t="shared" ca="1" si="7"/>
        <v>#N/A</v>
      </c>
    </row>
    <row r="34" spans="1:18" x14ac:dyDescent="0.25">
      <c r="A34">
        <v>32</v>
      </c>
      <c r="B34">
        <f t="shared" si="0"/>
        <v>8.3333333333333321</v>
      </c>
      <c r="C34">
        <f t="shared" ca="1" si="3"/>
        <v>8.4188644400233184</v>
      </c>
      <c r="D34">
        <f t="shared" ca="1" si="4"/>
        <v>0.49133526107812459</v>
      </c>
      <c r="E34" s="27">
        <f t="shared" ca="1" si="5"/>
        <v>8</v>
      </c>
      <c r="F34" s="1" t="str">
        <f t="shared" ca="1" si="6"/>
        <v>8.42</v>
      </c>
      <c r="G34" t="str">
        <f t="shared" ca="1" si="1"/>
        <v>8
(8.42)</v>
      </c>
      <c r="H34" t="e">
        <f t="shared" ca="1" si="7"/>
        <v>#N/A</v>
      </c>
      <c r="I34" t="e">
        <f t="shared" ca="1" si="7"/>
        <v>#N/A</v>
      </c>
      <c r="J34" t="e">
        <f t="shared" ca="1" si="7"/>
        <v>#N/A</v>
      </c>
      <c r="K34" t="e">
        <f t="shared" ca="1" si="7"/>
        <v>#N/A</v>
      </c>
      <c r="L34" t="e">
        <f t="shared" ca="1" si="7"/>
        <v>#N/A</v>
      </c>
      <c r="M34" t="e">
        <f t="shared" ca="1" si="7"/>
        <v>#N/A</v>
      </c>
      <c r="N34" t="e">
        <f t="shared" ca="1" si="7"/>
        <v>#N/A</v>
      </c>
      <c r="O34" t="e">
        <f t="shared" ca="1" si="7"/>
        <v>#N/A</v>
      </c>
      <c r="P34">
        <f t="shared" ca="1" si="7"/>
        <v>0.49133526107812459</v>
      </c>
      <c r="Q34" t="e">
        <f t="shared" ca="1" si="7"/>
        <v>#N/A</v>
      </c>
      <c r="R34" t="e">
        <f t="shared" ca="1" si="7"/>
        <v>#N/A</v>
      </c>
    </row>
    <row r="35" spans="1:18" x14ac:dyDescent="0.25">
      <c r="A35">
        <v>33</v>
      </c>
      <c r="B35">
        <f t="shared" si="0"/>
        <v>8.5897435897435894</v>
      </c>
      <c r="C35">
        <f t="shared" ca="1" si="3"/>
        <v>8.4764986185413225</v>
      </c>
      <c r="D35">
        <f t="shared" ca="1" si="4"/>
        <v>0.79496288114403058</v>
      </c>
      <c r="E35" s="27">
        <f t="shared" ca="1" si="5"/>
        <v>8</v>
      </c>
      <c r="F35" s="1" t="str">
        <f t="shared" ca="1" si="6"/>
        <v>8.48</v>
      </c>
      <c r="G35" t="str">
        <f t="shared" ca="1" si="1"/>
        <v>8
(8.48)</v>
      </c>
      <c r="H35" t="e">
        <f t="shared" ca="1" si="7"/>
        <v>#N/A</v>
      </c>
      <c r="I35" t="e">
        <f t="shared" ca="1" si="7"/>
        <v>#N/A</v>
      </c>
      <c r="J35" t="e">
        <f t="shared" ca="1" si="7"/>
        <v>#N/A</v>
      </c>
      <c r="K35" t="e">
        <f t="shared" ca="1" si="7"/>
        <v>#N/A</v>
      </c>
      <c r="L35" t="e">
        <f t="shared" ca="1" si="7"/>
        <v>#N/A</v>
      </c>
      <c r="M35" t="e">
        <f t="shared" ca="1" si="7"/>
        <v>#N/A</v>
      </c>
      <c r="N35" t="e">
        <f t="shared" ca="1" si="7"/>
        <v>#N/A</v>
      </c>
      <c r="O35" t="e">
        <f t="shared" ca="1" si="7"/>
        <v>#N/A</v>
      </c>
      <c r="P35">
        <f t="shared" ca="1" si="7"/>
        <v>0.79496288114403058</v>
      </c>
      <c r="Q35" t="e">
        <f t="shared" ca="1" si="7"/>
        <v>#N/A</v>
      </c>
      <c r="R35" t="e">
        <f t="shared" ca="1" si="7"/>
        <v>#N/A</v>
      </c>
    </row>
    <row r="36" spans="1:18" x14ac:dyDescent="0.25">
      <c r="A36">
        <v>34</v>
      </c>
      <c r="B36">
        <f t="shared" si="0"/>
        <v>8.8461538461538449</v>
      </c>
      <c r="C36">
        <f t="shared" ca="1" si="3"/>
        <v>8.823895502779882</v>
      </c>
      <c r="D36">
        <f t="shared" ca="1" si="4"/>
        <v>0.25269411750882254</v>
      </c>
      <c r="E36" s="27">
        <f t="shared" ca="1" si="5"/>
        <v>9</v>
      </c>
      <c r="F36" s="1" t="str">
        <f t="shared" ca="1" si="6"/>
        <v>8.82</v>
      </c>
      <c r="G36" t="str">
        <f t="shared" ca="1" si="1"/>
        <v>9
(8.82)</v>
      </c>
      <c r="H36" t="e">
        <f t="shared" ca="1" si="7"/>
        <v>#N/A</v>
      </c>
      <c r="I36" t="e">
        <f t="shared" ca="1" si="7"/>
        <v>#N/A</v>
      </c>
      <c r="J36" t="e">
        <f t="shared" ca="1" si="7"/>
        <v>#N/A</v>
      </c>
      <c r="K36" t="e">
        <f t="shared" ca="1" si="7"/>
        <v>#N/A</v>
      </c>
      <c r="L36" t="e">
        <f t="shared" ca="1" si="7"/>
        <v>#N/A</v>
      </c>
      <c r="M36" t="e">
        <f t="shared" ca="1" si="7"/>
        <v>#N/A</v>
      </c>
      <c r="N36" t="e">
        <f t="shared" ca="1" si="7"/>
        <v>#N/A</v>
      </c>
      <c r="O36" t="e">
        <f t="shared" ca="1" si="7"/>
        <v>#N/A</v>
      </c>
      <c r="P36" t="e">
        <f t="shared" ca="1" si="7"/>
        <v>#N/A</v>
      </c>
      <c r="Q36">
        <f t="shared" ca="1" si="7"/>
        <v>0.25269411750882254</v>
      </c>
      <c r="R36" t="e">
        <f t="shared" ca="1" si="7"/>
        <v>#N/A</v>
      </c>
    </row>
    <row r="37" spans="1:18" x14ac:dyDescent="0.25">
      <c r="A37">
        <v>35</v>
      </c>
      <c r="B37">
        <f t="shared" si="0"/>
        <v>9.1025641025641022</v>
      </c>
      <c r="C37">
        <f t="shared" ca="1" si="3"/>
        <v>9.0615543041534821</v>
      </c>
      <c r="D37">
        <f t="shared" ca="1" si="4"/>
        <v>0.5566509623000726</v>
      </c>
      <c r="E37" s="27">
        <f t="shared" ca="1" si="5"/>
        <v>9</v>
      </c>
      <c r="F37" s="1" t="str">
        <f t="shared" ca="1" si="6"/>
        <v>9.06</v>
      </c>
      <c r="G37" t="str">
        <f t="shared" ca="1" si="1"/>
        <v>9
(9.06)</v>
      </c>
      <c r="H37" t="e">
        <f t="shared" ca="1" si="7"/>
        <v>#N/A</v>
      </c>
      <c r="I37" t="e">
        <f t="shared" ca="1" si="7"/>
        <v>#N/A</v>
      </c>
      <c r="J37" t="e">
        <f t="shared" ca="1" si="7"/>
        <v>#N/A</v>
      </c>
      <c r="K37" t="e">
        <f t="shared" ca="1" si="7"/>
        <v>#N/A</v>
      </c>
      <c r="L37" t="e">
        <f t="shared" ca="1" si="7"/>
        <v>#N/A</v>
      </c>
      <c r="M37" t="e">
        <f t="shared" ca="1" si="7"/>
        <v>#N/A</v>
      </c>
      <c r="N37" t="e">
        <f t="shared" ca="1" si="7"/>
        <v>#N/A</v>
      </c>
      <c r="O37" t="e">
        <f t="shared" ca="1" si="7"/>
        <v>#N/A</v>
      </c>
      <c r="P37" t="e">
        <f t="shared" ca="1" si="7"/>
        <v>#N/A</v>
      </c>
      <c r="Q37">
        <f t="shared" ca="1" si="7"/>
        <v>0.5566509623000726</v>
      </c>
      <c r="R37" t="e">
        <f t="shared" ca="1" si="7"/>
        <v>#N/A</v>
      </c>
    </row>
    <row r="38" spans="1:18" x14ac:dyDescent="0.25">
      <c r="A38">
        <v>36</v>
      </c>
      <c r="B38">
        <f t="shared" si="0"/>
        <v>9.3589743589743577</v>
      </c>
      <c r="C38">
        <f t="shared" ca="1" si="3"/>
        <v>9.2977850351481965</v>
      </c>
      <c r="D38">
        <f t="shared" ca="1" si="4"/>
        <v>0.879542266391519</v>
      </c>
      <c r="E38" s="27">
        <f t="shared" ca="1" si="5"/>
        <v>9</v>
      </c>
      <c r="F38" s="1" t="str">
        <f t="shared" ca="1" si="6"/>
        <v>9.30</v>
      </c>
      <c r="G38" t="str">
        <f t="shared" ca="1" si="1"/>
        <v>9
(9.30)</v>
      </c>
      <c r="H38" t="e">
        <f t="shared" ca="1" si="7"/>
        <v>#N/A</v>
      </c>
      <c r="I38" t="e">
        <f t="shared" ca="1" si="7"/>
        <v>#N/A</v>
      </c>
      <c r="J38" t="e">
        <f t="shared" ca="1" si="7"/>
        <v>#N/A</v>
      </c>
      <c r="K38" t="e">
        <f t="shared" ca="1" si="7"/>
        <v>#N/A</v>
      </c>
      <c r="L38" t="e">
        <f t="shared" ca="1" si="7"/>
        <v>#N/A</v>
      </c>
      <c r="M38" t="e">
        <f t="shared" ca="1" si="7"/>
        <v>#N/A</v>
      </c>
      <c r="N38" t="e">
        <f t="shared" ca="1" si="7"/>
        <v>#N/A</v>
      </c>
      <c r="O38" t="e">
        <f t="shared" ca="1" si="7"/>
        <v>#N/A</v>
      </c>
      <c r="P38" t="e">
        <f t="shared" ca="1" si="7"/>
        <v>#N/A</v>
      </c>
      <c r="Q38">
        <f t="shared" ca="1" si="7"/>
        <v>0.879542266391519</v>
      </c>
      <c r="R38" t="e">
        <f t="shared" ca="1" si="7"/>
        <v>#N/A</v>
      </c>
    </row>
    <row r="39" spans="1:18" x14ac:dyDescent="0.25">
      <c r="A39">
        <v>37</v>
      </c>
      <c r="B39">
        <f t="shared" si="0"/>
        <v>9.615384615384615</v>
      </c>
      <c r="C39">
        <f t="shared" ca="1" si="3"/>
        <v>9.6660239638060759</v>
      </c>
      <c r="D39">
        <f t="shared" ca="1" si="4"/>
        <v>0.38490430742628945</v>
      </c>
      <c r="E39" s="27">
        <f t="shared" ca="1" si="5"/>
        <v>10</v>
      </c>
      <c r="F39" s="1" t="str">
        <f t="shared" ca="1" si="6"/>
        <v>9.67</v>
      </c>
      <c r="G39" t="str">
        <f t="shared" ca="1" si="1"/>
        <v>10
(9.67)</v>
      </c>
      <c r="H39" t="e">
        <f t="shared" ca="1" si="7"/>
        <v>#N/A</v>
      </c>
      <c r="I39" t="e">
        <f t="shared" ca="1" si="7"/>
        <v>#N/A</v>
      </c>
      <c r="J39" t="e">
        <f t="shared" ca="1" si="7"/>
        <v>#N/A</v>
      </c>
      <c r="K39" t="e">
        <f t="shared" ca="1" si="7"/>
        <v>#N/A</v>
      </c>
      <c r="L39" t="e">
        <f t="shared" ca="1" si="7"/>
        <v>#N/A</v>
      </c>
      <c r="M39" t="e">
        <f t="shared" ca="1" si="7"/>
        <v>#N/A</v>
      </c>
      <c r="N39" t="e">
        <f t="shared" ca="1" si="7"/>
        <v>#N/A</v>
      </c>
      <c r="O39" t="e">
        <f t="shared" ca="1" si="7"/>
        <v>#N/A</v>
      </c>
      <c r="P39" t="e">
        <f t="shared" ca="1" si="7"/>
        <v>#N/A</v>
      </c>
      <c r="Q39" t="e">
        <f t="shared" ref="I39:R40" ca="1" si="8">IF($E39=Q$1,$D39,NA())</f>
        <v>#N/A</v>
      </c>
      <c r="R39">
        <f t="shared" ca="1" si="8"/>
        <v>0.38490430742628945</v>
      </c>
    </row>
    <row r="40" spans="1:18" x14ac:dyDescent="0.25">
      <c r="A40">
        <v>38</v>
      </c>
      <c r="B40">
        <f t="shared" si="0"/>
        <v>9.8717948717948705</v>
      </c>
      <c r="C40">
        <f t="shared" ca="1" si="3"/>
        <v>9.7771440192670251</v>
      </c>
      <c r="D40">
        <f t="shared" ca="1" si="4"/>
        <v>0.70541372690679793</v>
      </c>
      <c r="E40" s="27">
        <f t="shared" ca="1" si="5"/>
        <v>10</v>
      </c>
      <c r="F40" s="1" t="str">
        <f t="shared" ca="1" si="6"/>
        <v>9.78</v>
      </c>
      <c r="G40" t="str">
        <f t="shared" ca="1" si="1"/>
        <v>10
(9.78)</v>
      </c>
      <c r="H40" t="e">
        <f t="shared" ref="H40" ca="1" si="9">IF($E40=H$1,$D40,NA())</f>
        <v>#N/A</v>
      </c>
      <c r="I40" t="e">
        <f t="shared" ca="1" si="8"/>
        <v>#N/A</v>
      </c>
      <c r="J40" t="e">
        <f t="shared" ca="1" si="8"/>
        <v>#N/A</v>
      </c>
      <c r="K40" t="e">
        <f t="shared" ca="1" si="8"/>
        <v>#N/A</v>
      </c>
      <c r="L40" t="e">
        <f t="shared" ca="1" si="8"/>
        <v>#N/A</v>
      </c>
      <c r="M40" t="e">
        <f t="shared" ca="1" si="8"/>
        <v>#N/A</v>
      </c>
      <c r="N40" t="e">
        <f t="shared" ca="1" si="8"/>
        <v>#N/A</v>
      </c>
      <c r="O40" t="e">
        <f t="shared" ca="1" si="8"/>
        <v>#N/A</v>
      </c>
      <c r="P40" t="e">
        <f t="shared" ca="1" si="8"/>
        <v>#N/A</v>
      </c>
      <c r="Q40" t="e">
        <f t="shared" ca="1" si="8"/>
        <v>#N/A</v>
      </c>
      <c r="R40">
        <f t="shared" ca="1" si="8"/>
        <v>0.70541372690679793</v>
      </c>
    </row>
    <row r="41" spans="1:18" x14ac:dyDescent="0.25">
      <c r="E41" s="27"/>
      <c r="F41" s="1"/>
      <c r="H41">
        <f t="shared" ref="H41:R41" ca="1" si="10">COUNT(H2:H40)</f>
        <v>2</v>
      </c>
      <c r="I41">
        <f t="shared" ca="1" si="10"/>
        <v>4</v>
      </c>
      <c r="J41">
        <f t="shared" ca="1" si="10"/>
        <v>4</v>
      </c>
      <c r="K41">
        <f t="shared" ca="1" si="10"/>
        <v>4</v>
      </c>
      <c r="L41">
        <f t="shared" ca="1" si="10"/>
        <v>3</v>
      </c>
      <c r="M41">
        <f t="shared" ca="1" si="10"/>
        <v>5</v>
      </c>
      <c r="N41">
        <f t="shared" ca="1" si="10"/>
        <v>3</v>
      </c>
      <c r="O41">
        <f t="shared" ca="1" si="10"/>
        <v>5</v>
      </c>
      <c r="P41">
        <f t="shared" ca="1" si="10"/>
        <v>4</v>
      </c>
      <c r="Q41">
        <f t="shared" ca="1" si="10"/>
        <v>3</v>
      </c>
      <c r="R41">
        <f t="shared" ca="1" si="10"/>
        <v>2</v>
      </c>
    </row>
    <row r="42" spans="1:18" x14ac:dyDescent="0.25">
      <c r="G42">
        <v>163</v>
      </c>
      <c r="H42">
        <f>$G42*H$1</f>
        <v>0</v>
      </c>
      <c r="I42">
        <f t="shared" ref="I42:R42" si="11">$G42*I$1</f>
        <v>163</v>
      </c>
      <c r="J42">
        <f t="shared" si="11"/>
        <v>326</v>
      </c>
      <c r="K42">
        <f t="shared" si="11"/>
        <v>489</v>
      </c>
      <c r="L42">
        <f t="shared" si="11"/>
        <v>652</v>
      </c>
      <c r="M42">
        <f t="shared" si="11"/>
        <v>815</v>
      </c>
      <c r="N42">
        <f t="shared" si="11"/>
        <v>978</v>
      </c>
      <c r="O42">
        <f t="shared" si="11"/>
        <v>1141</v>
      </c>
      <c r="P42">
        <f t="shared" si="11"/>
        <v>1304</v>
      </c>
      <c r="Q42">
        <f t="shared" si="11"/>
        <v>1467</v>
      </c>
      <c r="R42">
        <f t="shared" si="11"/>
        <v>1630</v>
      </c>
    </row>
    <row r="43" spans="1:18" x14ac:dyDescent="0.25">
      <c r="H43">
        <f>MOD(H42,256)</f>
        <v>0</v>
      </c>
      <c r="I43">
        <f t="shared" ref="I43:R43" si="12">MOD(I42,256)</f>
        <v>163</v>
      </c>
      <c r="J43">
        <f t="shared" si="12"/>
        <v>70</v>
      </c>
      <c r="K43">
        <f t="shared" si="12"/>
        <v>233</v>
      </c>
      <c r="L43">
        <f t="shared" si="12"/>
        <v>140</v>
      </c>
      <c r="M43">
        <f t="shared" si="12"/>
        <v>47</v>
      </c>
      <c r="N43">
        <f t="shared" si="12"/>
        <v>210</v>
      </c>
      <c r="O43">
        <f t="shared" si="12"/>
        <v>117</v>
      </c>
      <c r="P43">
        <f t="shared" si="12"/>
        <v>24</v>
      </c>
      <c r="Q43">
        <f t="shared" si="12"/>
        <v>187</v>
      </c>
      <c r="R43">
        <f t="shared" si="12"/>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Diagram</vt:lpstr>
      </vt:variant>
      <vt:variant>
        <vt:i4>1</vt:i4>
      </vt:variant>
    </vt:vector>
  </HeadingPairs>
  <TitlesOfParts>
    <vt:vector size="5" baseType="lpstr">
      <vt:lpstr>Instruktioner</vt:lpstr>
      <vt:lpstr>Betyg</vt:lpstr>
      <vt:lpstr>Beräkningar för betyg</vt:lpstr>
      <vt:lpstr>Beräkningar för instruktioner</vt:lpstr>
      <vt:lpstr>Betygsanvändning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Björkander</dc:creator>
  <cp:lastModifiedBy>Marcus Björkander</cp:lastModifiedBy>
  <dcterms:created xsi:type="dcterms:W3CDTF">2020-03-16T09:25:48Z</dcterms:created>
  <dcterms:modified xsi:type="dcterms:W3CDTF">2021-03-27T16:16:11Z</dcterms:modified>
</cp:coreProperties>
</file>